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15480" windowHeight="11640" activeTab="0"/>
  </bookViews>
  <sheets>
    <sheet name="Тарифы 2016" sheetId="1" r:id="rId1"/>
    <sheet name="2016" sheetId="2" r:id="rId2"/>
  </sheets>
  <externalReferences>
    <externalReference r:id="rId5"/>
    <externalReference r:id="rId6"/>
  </externalReferences>
  <definedNames>
    <definedName name="_xlnm.Print_Titles" localSheetId="1">'2016'!$4:$6</definedName>
  </definedNames>
  <calcPr fullCalcOnLoad="1"/>
</workbook>
</file>

<file path=xl/sharedStrings.xml><?xml version="1.0" encoding="utf-8"?>
<sst xmlns="http://schemas.openxmlformats.org/spreadsheetml/2006/main" count="1377" uniqueCount="924">
  <si>
    <t>Наименование услуги</t>
  </si>
  <si>
    <t>врачи</t>
  </si>
  <si>
    <t>Клинико-диагностическая лаборатория</t>
  </si>
  <si>
    <t>Бактериологическая лаборатория</t>
  </si>
  <si>
    <t>Флюроографический кабинет</t>
  </si>
  <si>
    <t>СПИД-лаборатория</t>
  </si>
  <si>
    <t>ср.м.п.</t>
  </si>
  <si>
    <t>ИТОГО, руб.</t>
  </si>
  <si>
    <t>Расчет  стоимости  платных медицинских услуг</t>
  </si>
  <si>
    <t xml:space="preserve">Анализ мочи общий              </t>
  </si>
  <si>
    <t>Бактериологическое  исследование крови на тифо-паратифозную группу микроорганизмов</t>
  </si>
  <si>
    <t>Бактериологическое  исследование крови на бруцеллы</t>
  </si>
  <si>
    <t>Бактериологическое  исследование слизи и пленок с миндалин на палочку дифтерии</t>
  </si>
  <si>
    <t>Бактериологическое  исследование смывов из околоносных полостей на аэробные и факультативно-анаэробные микроорганизмы</t>
  </si>
  <si>
    <t>Реакция Вассермана (RW)</t>
  </si>
  <si>
    <t>Общий (клинический) анализ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</si>
  <si>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</si>
  <si>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</si>
  <si>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общего билирубина в крови</t>
  </si>
  <si>
    <t>Исследование уровня креатина в  крови</t>
  </si>
  <si>
    <t>Исследование уровня глюкозы в крови</t>
  </si>
  <si>
    <t>Исследование уровня мочевой кислоты в  крови</t>
  </si>
  <si>
    <t>Исследование уровня амилазы в крови</t>
  </si>
  <si>
    <t>Определение резус-принадлежности</t>
  </si>
  <si>
    <t xml:space="preserve">Исследование кала на гельминты </t>
  </si>
  <si>
    <t xml:space="preserve">Прием (осмотр, консультация)  первичный </t>
  </si>
  <si>
    <t xml:space="preserve">Профилактический прием (осмотр, консультация) </t>
  </si>
  <si>
    <t>Прицельная внутриротовая контактная рентгенография</t>
  </si>
  <si>
    <t>Анализ крови на RW-экспресс-метод</t>
  </si>
  <si>
    <r>
      <t xml:space="preserve">Прибыль, руб.            </t>
    </r>
    <r>
      <rPr>
        <sz val="9"/>
        <color indexed="8"/>
        <rFont val="Times New Roman"/>
        <family val="1"/>
      </rPr>
      <t xml:space="preserve">  </t>
    </r>
  </si>
  <si>
    <t xml:space="preserve">Рентгенография легких  </t>
  </si>
  <si>
    <t>Общий (клинический) анализ крови развернутый</t>
  </si>
  <si>
    <t>Бактериологическое  исследование кала на воздителя дизентерии</t>
  </si>
  <si>
    <t xml:space="preserve">Рентгенография придаточных пазух носа  </t>
  </si>
  <si>
    <t>Спирография</t>
  </si>
  <si>
    <t>пр.№283 п.4.1.2.</t>
  </si>
  <si>
    <t>Норматив времени, мин</t>
  </si>
  <si>
    <t>Н.А.Саленко</t>
  </si>
  <si>
    <t xml:space="preserve">Прием (осмотр, консультация)  повторный </t>
  </si>
  <si>
    <t>Затраты материальных запасов, руб.</t>
  </si>
  <si>
    <t>Сумма начисленной амортизации оборудования, используемого при оказании платной услуги, руб.</t>
  </si>
  <si>
    <t>Итого затраты (себестоимость), руб.</t>
  </si>
  <si>
    <t>Цена, руб.</t>
  </si>
  <si>
    <t xml:space="preserve">Стоимость 1 минуты, руб. </t>
  </si>
  <si>
    <t>Затраты на оплату труда основного персонала с учетом дополнительной заработной платы и начислений на выплаты по оплате труда</t>
  </si>
  <si>
    <t>В03.016.006</t>
  </si>
  <si>
    <t>A12.05.005</t>
  </si>
  <si>
    <t>A12.05.006</t>
  </si>
  <si>
    <t xml:space="preserve">Определение основных групп крови (А, В, 0)    </t>
  </si>
  <si>
    <t>A09.20.001</t>
  </si>
  <si>
    <t>A09.05.010</t>
  </si>
  <si>
    <t>Исследование уровня общего белка в крови</t>
  </si>
  <si>
    <t>A09.05.026</t>
  </si>
  <si>
    <t>A09.05.027</t>
  </si>
  <si>
    <t>Исследование уровня липопротеинов в крови</t>
  </si>
  <si>
    <t>A09.05.025</t>
  </si>
  <si>
    <t>A09.05.019</t>
  </si>
  <si>
    <t>A09.05.018</t>
  </si>
  <si>
    <t>A09.05.045</t>
  </si>
  <si>
    <t>A09.05.021</t>
  </si>
  <si>
    <t>A09.05.023</t>
  </si>
  <si>
    <t>A08.20.012</t>
  </si>
  <si>
    <t>A26.19.001</t>
  </si>
  <si>
    <t>A26.08.006</t>
  </si>
  <si>
    <t>A26.08.001</t>
  </si>
  <si>
    <t>A26.05.002</t>
  </si>
  <si>
    <t>A26.05.016</t>
  </si>
  <si>
    <t>Исследование микробиоценоза кишечника (дисбактериоз)</t>
  </si>
  <si>
    <t>A26.05.003</t>
  </si>
  <si>
    <t>Флюорография лёгких цифровая</t>
  </si>
  <si>
    <t>A06.07.003</t>
  </si>
  <si>
    <t>A06.08.003</t>
  </si>
  <si>
    <t>B04.001.002</t>
  </si>
  <si>
    <t xml:space="preserve">Профилактический прием (осмотр, консультация) врача акушера-гинеколога                                                                          </t>
  </si>
  <si>
    <t>B04.008.002</t>
  </si>
  <si>
    <t>Профилактический прием (осмотр, консультация) врача - дерматовенеролога</t>
  </si>
  <si>
    <t>B04.014.003</t>
  </si>
  <si>
    <t>Профилактический прием (осмотр, консультация) врача -  инфекциониста</t>
  </si>
  <si>
    <t>B04.023.002</t>
  </si>
  <si>
    <t>Профилактический прием (осмотр, консультация) врача - невролога</t>
  </si>
  <si>
    <t>B04.028.002</t>
  </si>
  <si>
    <t>Профилактический прием (осмотр, консультация) врача - оториноларинголога</t>
  </si>
  <si>
    <t>B04.029.002</t>
  </si>
  <si>
    <t>Профилактический прием (осмотр, консультация) врача - офтальмолога</t>
  </si>
  <si>
    <t>B04.035.002</t>
  </si>
  <si>
    <t>Профилактический прием (осмотр, консультация) врача - психиатра</t>
  </si>
  <si>
    <t>B04.036.002</t>
  </si>
  <si>
    <t>Профилактический прием (осмотр, консультация) врача-психиатра-нарколога</t>
  </si>
  <si>
    <t>B04.047.002</t>
  </si>
  <si>
    <t>Профилактический прием (осмотр, консультация) врача - терапевта</t>
  </si>
  <si>
    <t>B04.057.002</t>
  </si>
  <si>
    <t>Профилактический прием (осмотр, консультация) врача - хирурга</t>
  </si>
  <si>
    <t>Исследование уровня свободного тироксина (T4) сыворотки крови</t>
  </si>
  <si>
    <t>Исследование уровня общего тироксина (T4) сыворотки крови</t>
  </si>
  <si>
    <t>Исследование уровня общего трийодтиронина (T3) в крови</t>
  </si>
  <si>
    <t>A12.06.045</t>
  </si>
  <si>
    <t>Исследование антител к тиреопероксидазе в крови</t>
  </si>
  <si>
    <t>A12.06.017</t>
  </si>
  <si>
    <t>Исследование антител к тироглобулину в сыворотке крови</t>
  </si>
  <si>
    <t>Исследование уровня общего кортизола в крови</t>
  </si>
  <si>
    <t>Исследование фракций пролактина в крови</t>
  </si>
  <si>
    <t>Исследование уровня прогестерона в крови</t>
  </si>
  <si>
    <t>Исследование уровня общего тестостерона в крови</t>
  </si>
  <si>
    <t>Исследование уровня фолликулостимулирующего гормона в сыворотке крови</t>
  </si>
  <si>
    <t>A09.05.202</t>
  </si>
  <si>
    <t>A08.30.002</t>
  </si>
  <si>
    <t xml:space="preserve">Иммуноцитохимическое исследование с моноклональными антителами материала из различных тканей и органов для  выявления метастазов опухоли (онкомаркеры - РЭА)    </t>
  </si>
  <si>
    <t>A09.05.130</t>
  </si>
  <si>
    <t>Исследование уровня лютеинизирующего гормона в сыворотке крови</t>
  </si>
  <si>
    <t>Исследование уровня хорионического гонадотропина в крови</t>
  </si>
  <si>
    <t>B01.047.001</t>
  </si>
  <si>
    <t>Прием (осмотр, консультация)    врача-терапевта  первичный</t>
  </si>
  <si>
    <t>B01.023.001</t>
  </si>
  <si>
    <t>Прием (осмотр, консультация)    врача-невролога  первичный</t>
  </si>
  <si>
    <t>B01.028.001</t>
  </si>
  <si>
    <t>Прием (осмотр, консультация)    врача-оториноларинголога  первичный</t>
  </si>
  <si>
    <t>B01.029.001</t>
  </si>
  <si>
    <t>Прием (осмотр, консультация)    врача-офтальмолога  первичный</t>
  </si>
  <si>
    <t>B01.057.001</t>
  </si>
  <si>
    <t>Прием (осмотр, консультация)    врача-хирурга  первичный</t>
  </si>
  <si>
    <t>B01.001.001</t>
  </si>
  <si>
    <t>Прием (осмотр, консультация)    врача-акушера-гинеколога  первичный</t>
  </si>
  <si>
    <t>B01.053.001</t>
  </si>
  <si>
    <t>Прием (осмотр, консультация)    врача-уролога  первичный</t>
  </si>
  <si>
    <t>B01.036.001</t>
  </si>
  <si>
    <t>Прием (осмотр, консультация)    врача психиатра-нарколога  первичный</t>
  </si>
  <si>
    <t>B01.035.001</t>
  </si>
  <si>
    <t>Прием (осмотр, консультация)    врача-психиатра  первичный</t>
  </si>
  <si>
    <t>B01.008.001</t>
  </si>
  <si>
    <t>Прием (осмотр, консультация)    врача-дерматовенеролога  первичный</t>
  </si>
  <si>
    <t>B01.014.001</t>
  </si>
  <si>
    <t>Прием (осмотр, консультация)    врача-инфекциониста  первичный</t>
  </si>
  <si>
    <t>B01.058.001</t>
  </si>
  <si>
    <t>Прием (осмотр, консультация)   врача-эндокринолога  первичный</t>
  </si>
  <si>
    <t xml:space="preserve">B01.001.002  </t>
  </si>
  <si>
    <t xml:space="preserve">B01.008.002 </t>
  </si>
  <si>
    <t>Прием (осмотр, консультация)    врача-акушера-гинеколога  повторный</t>
  </si>
  <si>
    <t>Прием (осмотр, консультация)    врача-дерматовенеролога  повторный</t>
  </si>
  <si>
    <t>Прием (осмотр, консультация)    врача-инфекциониста  повторный</t>
  </si>
  <si>
    <t>Прием (осмотр, консультация)    врача-невролога повторный</t>
  </si>
  <si>
    <t>Прием (осмотр, консультация)    врача-оториноларинголога  повторный</t>
  </si>
  <si>
    <t>Прием (осмотр, консультация)    врача-офтальмолога  повторный</t>
  </si>
  <si>
    <t>Прием (осмотр, консультация)    врача-психиатра  повторный</t>
  </si>
  <si>
    <t>Прием (осмотр, консультация)    врача психиатра-нарколога  повторный</t>
  </si>
  <si>
    <t>Прием (осмотр, консультация)    врача-уролога повторный</t>
  </si>
  <si>
    <t>Прием (осмотр, консультация)    врача-хирурга повторный</t>
  </si>
  <si>
    <t>Прием (осмотр, консультация)   врача-эндокринолога  повторный</t>
  </si>
  <si>
    <t xml:space="preserve">B01.014.002  </t>
  </si>
  <si>
    <t>B01.023.002</t>
  </si>
  <si>
    <t xml:space="preserve">B01.028.002 </t>
  </si>
  <si>
    <t>B01.029.002</t>
  </si>
  <si>
    <t xml:space="preserve">B01.035.002  </t>
  </si>
  <si>
    <t xml:space="preserve">B01.036.002 </t>
  </si>
  <si>
    <t>B01.047.002</t>
  </si>
  <si>
    <t xml:space="preserve">B01.053.002 </t>
  </si>
  <si>
    <t>B01.050.001</t>
  </si>
  <si>
    <t>B01.050.002</t>
  </si>
  <si>
    <t>Прием (осмотр, консультация)    врача-терапевта  повторный</t>
  </si>
  <si>
    <t>B01.057.002</t>
  </si>
  <si>
    <t xml:space="preserve">B01.058.002 </t>
  </si>
  <si>
    <t>A05.10.002</t>
  </si>
  <si>
    <t>D 20.02.01</t>
  </si>
  <si>
    <t>Предрейсовое медицинское освидетельствование шоферов</t>
  </si>
  <si>
    <t>Послерейсовое медицинское освидетельствование шоферов</t>
  </si>
  <si>
    <t>A06.20.004</t>
  </si>
  <si>
    <t>Прием (осмотр, консультация)    врача-травматолога-ортопеда первичный</t>
  </si>
  <si>
    <t>Прием (осмотр, консультация)    врача-травматолога-ортопеда повторный</t>
  </si>
  <si>
    <t xml:space="preserve">A11.20.005       </t>
  </si>
  <si>
    <t xml:space="preserve">A11.20.002 </t>
  </si>
  <si>
    <t xml:space="preserve">Получение цервикального мазка </t>
  </si>
  <si>
    <t xml:space="preserve">A12.10.001  </t>
  </si>
  <si>
    <t>Электрокардиография с физическими упражнениями</t>
  </si>
  <si>
    <t>Профилактический прием (осмотр, консультация) врача-профпатолога</t>
  </si>
  <si>
    <t>B04.033.003</t>
  </si>
  <si>
    <t xml:space="preserve">Прием (осмотр, консультация) врача общей практики  (семейного врача) первичный  </t>
  </si>
  <si>
    <t>B01.026.001</t>
  </si>
  <si>
    <t>Прием (осмотр, консультация) врача общей практики  (семейного врача) повторный</t>
  </si>
  <si>
    <t>B01.026.002</t>
  </si>
  <si>
    <t>B01.031.001</t>
  </si>
  <si>
    <t>Прием (осмотр, консультация) врача-педиатра первичный</t>
  </si>
  <si>
    <t>Прием (осмотр, консультация) врача-педиатра повторный</t>
  </si>
  <si>
    <t>B01.031.002</t>
  </si>
  <si>
    <t>A12.06.011</t>
  </si>
  <si>
    <t>A26.06.048</t>
  </si>
  <si>
    <t>A26.06.049</t>
  </si>
  <si>
    <t xml:space="preserve">Определение антител классов M, G (IgM, IgG) к вирусу иммунодефицита человека ВИЧ-2 (Human immunodeficiency virus HIV 2) в крови </t>
  </si>
  <si>
    <t>A26.06.036</t>
  </si>
  <si>
    <t>A26.06.041</t>
  </si>
  <si>
    <t xml:space="preserve">Определение антител классов M, G (IgM, IgG) к вирусному гепатиту C (Hepatitis C virus) в крови  </t>
  </si>
  <si>
    <t xml:space="preserve">Определение антител классов M, G (IgM, IgG) к вирусу иммунодефицита человека ВИЧ-1 (Human immunodeficiency   virus HIV 1) в крови  </t>
  </si>
  <si>
    <t xml:space="preserve">Определение антигена к вирусу гепатита B (HbsAg  Hepatitis B virus) в крови       </t>
  </si>
  <si>
    <t>Проведение электрокардиографических исследований  (А05.10.001)</t>
  </si>
  <si>
    <t xml:space="preserve">Расшифровка, описание и интерпретация электрокардиографических  данных (А05.10.007)                    </t>
  </si>
  <si>
    <t xml:space="preserve">B01.044.001  </t>
  </si>
  <si>
    <t xml:space="preserve">B01.044.002 </t>
  </si>
  <si>
    <t xml:space="preserve">Диспансерный прием (осмотр, консультация) врача акушера-гинеколога                                                                          </t>
  </si>
  <si>
    <t>Диспансерный прием (осмотр, консультация)</t>
  </si>
  <si>
    <t>B04.001.001</t>
  </si>
  <si>
    <t xml:space="preserve">B04.008.001   </t>
  </si>
  <si>
    <t>B04.014.002</t>
  </si>
  <si>
    <t>B04.023.001</t>
  </si>
  <si>
    <t>Диспансерный прием (осмотр, консультация) врача - дерматовенеролога</t>
  </si>
  <si>
    <t>Диспансерный прием (осмотр, консультация) врача -  инфекциониста</t>
  </si>
  <si>
    <t>Диспансерный прием (осмотр, консультация) врача - невролога</t>
  </si>
  <si>
    <t>Диспансерный прием (осмотр, консультация) врача - оториноларинголога</t>
  </si>
  <si>
    <t>Диспансерный прием (осмотр, консультация) врача - офтальмолога</t>
  </si>
  <si>
    <t>Диспансерный прием (осмотр, консультация) врача - психиатра</t>
  </si>
  <si>
    <t>Диспансерный прием (осмотр, консультация) врача-психиатра-нарколога</t>
  </si>
  <si>
    <t>Диспансерный прием (осмотр, консультация) врача - терапевта</t>
  </si>
  <si>
    <t>Диспансерный прием (осмотр, консультация) врача - хирурга</t>
  </si>
  <si>
    <t xml:space="preserve">Диспансерный прием (осмотр, консультация) врача общей практики (семейного врача) </t>
  </si>
  <si>
    <t>B04.028.001</t>
  </si>
  <si>
    <t>B04.029.001</t>
  </si>
  <si>
    <t xml:space="preserve">Диспансерный прием (осмотр, консультация) врача-педиатра                                      </t>
  </si>
  <si>
    <t xml:space="preserve">B04.031.001 </t>
  </si>
  <si>
    <t>B04.035.001</t>
  </si>
  <si>
    <t xml:space="preserve">B04.047.001    </t>
  </si>
  <si>
    <t>B04.050.001</t>
  </si>
  <si>
    <t>Диспансерный прием (осмотр, консультация) врача-травматолога-ортопеда</t>
  </si>
  <si>
    <t>Диспансерный прием (осмотр, консультация) врача-уролога</t>
  </si>
  <si>
    <t xml:space="preserve">B04.053.001 </t>
  </si>
  <si>
    <t>Профилактический прием (осмотр, консультация) врача - уролога</t>
  </si>
  <si>
    <t xml:space="preserve">B04.053.002 </t>
  </si>
  <si>
    <t>B04.057.001</t>
  </si>
  <si>
    <t>Прием (осмотр, консультация)    врача-акушера-гинеколога  беременной первичный</t>
  </si>
  <si>
    <t xml:space="preserve">B01.001.003 </t>
  </si>
  <si>
    <t>Прием (осмотр, консультация)    врача-акушера-гинеколога  беременной повторный</t>
  </si>
  <si>
    <t xml:space="preserve">B01.001.004   </t>
  </si>
  <si>
    <t xml:space="preserve">A05.10.004
</t>
  </si>
  <si>
    <t>Исследование соскоба на острицы</t>
  </si>
  <si>
    <t>Получение влагалищного мазка (флора)</t>
  </si>
  <si>
    <t xml:space="preserve">Исследование кала на простейшие </t>
  </si>
  <si>
    <t>А09.19.012</t>
  </si>
  <si>
    <t xml:space="preserve"> А 26.19.011</t>
  </si>
  <si>
    <t>Микроскопическое исследование кала на яйца и личинки гельминтов</t>
  </si>
  <si>
    <t>Профилактический прием (осмотр, консультация) врача - педиатра</t>
  </si>
  <si>
    <t>B04.031.002</t>
  </si>
  <si>
    <t>Микроскопическое исследование влагалищных мазков (пр.№380 от 25.12.1997 п.1.9.)</t>
  </si>
  <si>
    <t>Цитологическое исследование препарата тканей влагалища  (пр.№380 от 25.12.1997 п.3.2.)</t>
  </si>
  <si>
    <r>
      <t xml:space="preserve">Прибыль, %.            </t>
    </r>
    <r>
      <rPr>
        <sz val="9"/>
        <color indexed="8"/>
        <rFont val="Times New Roman"/>
        <family val="1"/>
      </rPr>
      <t xml:space="preserve">  </t>
    </r>
  </si>
  <si>
    <t>Исследование уровня антигена аденогенных раков Ca 125 в крови (пр.№380 от 25.12.1997 п.6.22.)</t>
  </si>
  <si>
    <t>Исследование уровня простатспецифического антигена в крови  (пр.№380 от 25.12.1997 п.6.22.)</t>
  </si>
  <si>
    <t>Стоимость услуги, руб.</t>
  </si>
  <si>
    <t xml:space="preserve">Проведение электрокардиографических исследований  </t>
  </si>
  <si>
    <t>Цитологическое исследование препарата тканей влагалища</t>
  </si>
  <si>
    <t>Рентгенография легких</t>
  </si>
  <si>
    <t>4. Лабораторная диагностика, исследования, методы воздействия, манипуляции  без направления врача по желания пациента;</t>
  </si>
  <si>
    <t>6.  Медицинское освидетельствование:</t>
  </si>
  <si>
    <t xml:space="preserve">Анализ мочи общий            </t>
  </si>
  <si>
    <t>6.7. Предрейсовые и послерейсовые медицинские осмотры водителей транспортных средств.</t>
  </si>
  <si>
    <t>9. Медицинские услуги государственных учреждений здравоохранения по договорам с юридическими лицами и предпринимателями частной системы здравоохранения;</t>
  </si>
  <si>
    <t>3. Медицинские услуги, оказываемые гражданам иностранных государств, лицам без гражданства, за исключением лиц, застрахованных по обязательному медицинскому страхованию, и гражданам Российской Федерации, не проживающим постоянно на ее территории и не являющимся застрахованными по обязательному медицинскому страхованию, если иное не предусмотрено международными договорами Российской Федерации;</t>
  </si>
  <si>
    <t>А.У.Ширяева</t>
  </si>
  <si>
    <t>тел. 8(84156) 7-31-43</t>
  </si>
  <si>
    <t>Медицинское обеспечение спортивных состязаний, массовых культурных и общественных мероприятий, в том числе детских бригадой скорой медицинской помощи, 1 час</t>
  </si>
  <si>
    <r>
      <t xml:space="preserve">Маммография </t>
    </r>
    <r>
      <rPr>
        <sz val="11"/>
        <color indexed="12"/>
        <rFont val="Times New Roman"/>
        <family val="1"/>
      </rPr>
      <t xml:space="preserve"> (А06.20.006)</t>
    </r>
  </si>
  <si>
    <t>Осмотр фельдшером  лиц, задержанных за административное правонарушение, подозреваемых и обвиняемых, заключенных под стражу и подвергнутых административному аресту (далее лиц), выдворяемых в изолятор временного содержания (далее ИВС) отдела</t>
  </si>
  <si>
    <t>№ п/п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</si>
  <si>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</si>
  <si>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</si>
  <si>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</si>
  <si>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</si>
  <si>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</si>
  <si>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</si>
  <si>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</si>
  <si>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</si>
  <si>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</si>
  <si>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</si>
  <si>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</si>
  <si>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</si>
  <si>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</si>
  <si>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</si>
  <si>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</si>
  <si>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</si>
  <si>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</si>
  <si>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</si>
  <si>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</si>
  <si>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</si>
  <si>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</si>
  <si>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</si>
  <si>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</si>
  <si>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</si>
  <si>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</si>
  <si>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</si>
  <si>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</si>
  <si>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</si>
  <si>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</si>
  <si>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</si>
  <si>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</si>
  <si>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</si>
  <si>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</si>
  <si>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</si>
  <si>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</si>
  <si>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</si>
  <si>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</si>
  <si>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</si>
  <si>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</si>
  <si>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</si>
  <si>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</si>
  <si>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</si>
  <si>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</si>
  <si>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</si>
  <si>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</si>
  <si>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</si>
  <si>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</si>
  <si>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</si>
  <si>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</si>
  <si>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</si>
  <si>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</si>
  <si>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</si>
  <si>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</si>
  <si>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</si>
  <si>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</si>
  <si>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</si>
  <si>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</si>
  <si>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</si>
  <si>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</si>
  <si>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3.62.</t>
  </si>
  <si>
    <t>3.63.</t>
  </si>
  <si>
    <t>3.64.</t>
  </si>
  <si>
    <t>3.65.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</si>
  <si>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</si>
  <si>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</si>
  <si>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</si>
  <si>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</si>
  <si>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</si>
  <si>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</si>
  <si>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</si>
  <si>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</si>
  <si>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</si>
  <si>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</si>
  <si>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</si>
  <si>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</si>
  <si>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>3.80.</t>
  </si>
  <si>
    <t>3.81.</t>
  </si>
  <si>
    <t>3.82.</t>
  </si>
  <si>
    <t>3.83.</t>
  </si>
  <si>
    <t>3.84.</t>
  </si>
  <si>
    <t>3.85.</t>
  </si>
  <si>
    <t>3.86.</t>
  </si>
  <si>
    <t>3.87.</t>
  </si>
  <si>
    <t>3.88.</t>
  </si>
  <si>
    <t>3.89.</t>
  </si>
  <si>
    <t>3.90.</t>
  </si>
  <si>
    <t>3.91.</t>
  </si>
  <si>
    <t>3.92.</t>
  </si>
  <si>
    <t>3.93.</t>
  </si>
  <si>
    <t>3.94.</t>
  </si>
  <si>
    <t>3.102.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</si>
  <si>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</si>
  <si>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</si>
  <si>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</si>
  <si>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</si>
  <si>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</si>
  <si>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</si>
  <si>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</si>
  <si>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</si>
  <si>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</si>
  <si>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</si>
  <si>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</si>
  <si>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</si>
  <si>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</si>
  <si>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</si>
  <si>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</si>
  <si>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</si>
  <si>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</si>
  <si>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</si>
  <si>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</si>
  <si>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6.1.3.</t>
  </si>
  <si>
    <t>6.1.4.</t>
  </si>
  <si>
    <t>6.2.1.</t>
  </si>
  <si>
    <t>6.2.2.</t>
  </si>
  <si>
    <t>6.2.3.</t>
  </si>
  <si>
    <t>6.2.4.</t>
  </si>
  <si>
    <t>6.4.1.</t>
  </si>
  <si>
    <t>6.4.2.</t>
  </si>
  <si>
    <t>6.4.3.</t>
  </si>
  <si>
    <t>6.4.4.</t>
  </si>
  <si>
    <t>6.5.1.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</si>
  <si>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</si>
  <si>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</si>
  <si>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</si>
  <si>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</si>
  <si>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</si>
  <si>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</si>
  <si>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</si>
  <si>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</si>
  <si>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</si>
  <si>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6.5.11.</t>
  </si>
  <si>
    <t>6.5.12.</t>
  </si>
  <si>
    <t>6.5.13.</t>
  </si>
  <si>
    <t>6.5.14.</t>
  </si>
  <si>
    <t>6.5.15.</t>
  </si>
  <si>
    <t>6.5.16.</t>
  </si>
  <si>
    <t>6.5.17.</t>
  </si>
  <si>
    <t>6.5.18.</t>
  </si>
  <si>
    <t>6.7.1.</t>
  </si>
  <si>
    <t>6.7.2.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</si>
  <si>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</si>
  <si>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</si>
  <si>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</si>
  <si>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</si>
  <si>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</si>
  <si>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</si>
  <si>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</si>
  <si>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</si>
  <si>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</si>
  <si>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</si>
  <si>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</si>
  <si>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</si>
  <si>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</si>
  <si>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</si>
  <si>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</si>
  <si>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</si>
  <si>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</si>
  <si>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</si>
  <si>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</si>
  <si>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</si>
  <si>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</si>
  <si>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</si>
  <si>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</si>
  <si>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</si>
  <si>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</si>
  <si>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</si>
  <si>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</si>
  <si>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9.29.</t>
  </si>
  <si>
    <t>9.30.</t>
  </si>
  <si>
    <t>9.39.</t>
  </si>
  <si>
    <t>9.40.</t>
  </si>
  <si>
    <t>9.41.</t>
  </si>
  <si>
    <t>9.42.</t>
  </si>
  <si>
    <t>9.64.</t>
  </si>
  <si>
    <t>9.65.</t>
  </si>
  <si>
    <t>9.66.</t>
  </si>
  <si>
    <t>9.67.</t>
  </si>
  <si>
    <t>9.68.</t>
  </si>
  <si>
    <t>9.69.</t>
  </si>
  <si>
    <t>9.70.</t>
  </si>
  <si>
    <t>9.71.</t>
  </si>
  <si>
    <t>9.72.</t>
  </si>
  <si>
    <t>9.73.</t>
  </si>
  <si>
    <t>9.74.</t>
  </si>
  <si>
    <t>9.77.</t>
  </si>
  <si>
    <t>9.78.</t>
  </si>
  <si>
    <t>9.79.</t>
  </si>
  <si>
    <t>9.80.</t>
  </si>
  <si>
    <t>9.81.</t>
  </si>
  <si>
    <t>9.82.</t>
  </si>
  <si>
    <t>9.83.</t>
  </si>
  <si>
    <t>9.84.</t>
  </si>
  <si>
    <t>9.85.</t>
  </si>
  <si>
    <t>9.86.</t>
  </si>
  <si>
    <t>9.87.</t>
  </si>
  <si>
    <t>9.88.</t>
  </si>
  <si>
    <t>9.89.</t>
  </si>
  <si>
    <t>9.100.</t>
  </si>
  <si>
    <t>9.101.</t>
  </si>
  <si>
    <t>9.102.</t>
  </si>
  <si>
    <t>9.103.</t>
  </si>
  <si>
    <t>9.104.</t>
  </si>
  <si>
    <t>9.105.</t>
  </si>
  <si>
    <t>9.107.</t>
  </si>
  <si>
    <t>9.108.</t>
  </si>
  <si>
    <t>9.109.</t>
  </si>
  <si>
    <t>9.110.</t>
  </si>
  <si>
    <t>9.111.</t>
  </si>
  <si>
    <t>9.113.</t>
  </si>
  <si>
    <t>9.114.</t>
  </si>
  <si>
    <t>9.115.</t>
  </si>
  <si>
    <t>9.116.</t>
  </si>
  <si>
    <t>9.117.</t>
  </si>
  <si>
    <t>9.119.</t>
  </si>
  <si>
    <t>9.122.</t>
  </si>
  <si>
    <t>9.124.</t>
  </si>
  <si>
    <t>9.125.</t>
  </si>
  <si>
    <t>9.126.</t>
  </si>
  <si>
    <t>9.127.</t>
  </si>
  <si>
    <t>9.128.</t>
  </si>
  <si>
    <t>9.129.</t>
  </si>
  <si>
    <t>9.130.</t>
  </si>
  <si>
    <t>9.131.</t>
  </si>
  <si>
    <t>9.132.</t>
  </si>
  <si>
    <t>9.133.</t>
  </si>
  <si>
    <t>9.134.</t>
  </si>
  <si>
    <t>9.135.</t>
  </si>
  <si>
    <t>Забор крови из пальца</t>
  </si>
  <si>
    <t>Забор крови из вены</t>
  </si>
  <si>
    <t xml:space="preserve">Иммуноцитохимическое исследование с моноклональными антителами материала из различных тканей и органов для  выявления метастазов опухоли (РЭА)    </t>
  </si>
  <si>
    <t>Расчет составил: экономист Железнова Н.И.</t>
  </si>
  <si>
    <t xml:space="preserve">Получение влагалищного мазка </t>
  </si>
  <si>
    <t xml:space="preserve">Исследование антител к рецептору тиреотропного гормона (ТТГ) в крови </t>
  </si>
  <si>
    <t xml:space="preserve">Исследование уровня антигена аденогенных раков Ca 125 в крови </t>
  </si>
  <si>
    <t xml:space="preserve">Исследование уровня простатспецифического антигена в крови  </t>
  </si>
  <si>
    <t xml:space="preserve">Расшифровка, описание и интерпретация электрокардиографических  данных                     </t>
  </si>
  <si>
    <t xml:space="preserve">Маммография  </t>
  </si>
  <si>
    <t xml:space="preserve">Исследование уровня простатспецифического антигена в крови </t>
  </si>
  <si>
    <t xml:space="preserve">Цитологическое исследование препарата тканей влагалища  </t>
  </si>
  <si>
    <t xml:space="preserve">Проведение электрокардиографических исследований </t>
  </si>
  <si>
    <t xml:space="preserve">Расшифровка, описание и интерпретация электрокардиографических  данных               </t>
  </si>
  <si>
    <t xml:space="preserve">Микроскопическое исследование мазков </t>
  </si>
  <si>
    <t>Микроскопическое исследование  мазков</t>
  </si>
  <si>
    <t>Отделение функциональной диагностики</t>
  </si>
  <si>
    <t>9.90.</t>
  </si>
  <si>
    <t>9.91.</t>
  </si>
  <si>
    <t>9.92.</t>
  </si>
  <si>
    <t>9.93.</t>
  </si>
  <si>
    <t>9.94.</t>
  </si>
  <si>
    <t>9.95.</t>
  </si>
  <si>
    <t>9.96.</t>
  </si>
  <si>
    <t>9.97.</t>
  </si>
  <si>
    <t>9.98.</t>
  </si>
  <si>
    <t>9.99.</t>
  </si>
  <si>
    <t xml:space="preserve">Расшифровка, описание и интерпретация электрокардиографических  данных                  </t>
  </si>
  <si>
    <t>6.2.5.</t>
  </si>
  <si>
    <t xml:space="preserve">Микроскопическое исследование  мазков </t>
  </si>
  <si>
    <t>Медицинское обеспечение детских спортивных состязаний, детских массовых культурных и общественных мероприятий врачом-педиатром, 1 час</t>
  </si>
  <si>
    <t>Медицинское обеспечение детских спортивных состязаний, детских массовых культурных и общественных мероприятий медицинской сестрой, 1 час</t>
  </si>
  <si>
    <t xml:space="preserve">Реакция Вассермана (RW) </t>
  </si>
  <si>
    <t>Цена, 2015 руб.</t>
  </si>
  <si>
    <r>
      <t xml:space="preserve">A09.19.002 </t>
    </r>
    <r>
      <rPr>
        <sz val="11"/>
        <color indexed="12"/>
        <rFont val="Times New Roman"/>
        <family val="1"/>
      </rPr>
      <t>(А09.19.003)</t>
    </r>
  </si>
  <si>
    <r>
      <t xml:space="preserve">В03.016.002 </t>
    </r>
    <r>
      <rPr>
        <sz val="11"/>
        <color indexed="12"/>
        <rFont val="Times New Roman"/>
        <family val="1"/>
      </rPr>
      <t>(В03.16.02)</t>
    </r>
  </si>
  <si>
    <r>
      <t xml:space="preserve">В03.016.003 </t>
    </r>
    <r>
      <rPr>
        <sz val="11"/>
        <color indexed="12"/>
        <rFont val="Times New Roman"/>
        <family val="1"/>
      </rPr>
      <t>(В03.16.03)</t>
    </r>
  </si>
  <si>
    <r>
      <t xml:space="preserve">A06.09.007 </t>
    </r>
    <r>
      <rPr>
        <sz val="11"/>
        <color indexed="12"/>
        <rFont val="Times New Roman"/>
        <family val="1"/>
      </rPr>
      <t>(А06.09.008)</t>
    </r>
  </si>
  <si>
    <r>
      <t xml:space="preserve">A06.09.006.001 </t>
    </r>
    <r>
      <rPr>
        <sz val="11"/>
        <color indexed="12"/>
        <rFont val="Times New Roman"/>
        <family val="1"/>
      </rPr>
      <t>(А06.09.007)</t>
    </r>
  </si>
  <si>
    <t xml:space="preserve">  А  06.28.001</t>
  </si>
  <si>
    <t>Рентгенография почки</t>
  </si>
  <si>
    <t>Рентгенография черепа тангенциальная</t>
  </si>
  <si>
    <t>A06.03.001</t>
  </si>
  <si>
    <t xml:space="preserve">Рентгенография черепа в прямой проекции          </t>
  </si>
  <si>
    <t xml:space="preserve">  А  06.03.061</t>
  </si>
  <si>
    <t xml:space="preserve">Код </t>
  </si>
  <si>
    <t>Рентгенография шейного отдела позвоночника</t>
  </si>
  <si>
    <r>
      <t xml:space="preserve">A06.03.010 </t>
    </r>
    <r>
      <rPr>
        <sz val="11"/>
        <color indexed="12"/>
        <rFont val="Times New Roman"/>
        <family val="1"/>
      </rPr>
      <t>(А06.03.012)</t>
    </r>
  </si>
  <si>
    <t>Рентгенография средней части брюшной полости</t>
  </si>
  <si>
    <t>A06.17.001</t>
  </si>
  <si>
    <t>Рентгенография нижней части брюшной полости</t>
  </si>
  <si>
    <t>A06.19.001</t>
  </si>
  <si>
    <r>
      <t xml:space="preserve">A09.05.135 </t>
    </r>
    <r>
      <rPr>
        <sz val="11"/>
        <color indexed="12"/>
        <rFont val="Times New Roman"/>
        <family val="1"/>
      </rPr>
      <t>(А09.05.140)</t>
    </r>
  </si>
  <si>
    <r>
      <t xml:space="preserve">A09.05.078 </t>
    </r>
    <r>
      <rPr>
        <sz val="11"/>
        <color indexed="12"/>
        <rFont val="Times New Roman"/>
        <family val="1"/>
      </rPr>
      <t>(А09.05.079)</t>
    </r>
  </si>
  <si>
    <r>
      <t xml:space="preserve">A09.05.064 </t>
    </r>
    <r>
      <rPr>
        <sz val="11"/>
        <color indexed="12"/>
        <rFont val="Times New Roman"/>
        <family val="1"/>
      </rPr>
      <t>(А09.05.061)</t>
    </r>
  </si>
  <si>
    <r>
      <t xml:space="preserve">A09.05.060 </t>
    </r>
    <r>
      <rPr>
        <sz val="11"/>
        <color indexed="12"/>
        <rFont val="Times New Roman"/>
        <family val="1"/>
      </rPr>
      <t>(А09.05.062)</t>
    </r>
  </si>
  <si>
    <r>
      <t xml:space="preserve">A09.05.153      </t>
    </r>
    <r>
      <rPr>
        <sz val="11"/>
        <color indexed="12"/>
        <rFont val="Times New Roman"/>
        <family val="1"/>
      </rPr>
      <t>(А 09.05.158)</t>
    </r>
  </si>
  <si>
    <t>Иммуноцитохимическое исследование с моноклональными антителами материала из различных тканей и органов для  выявления метастазов опухоли (РЭА)    (пр.№380 от 25.12.1997 п.6.22.)</t>
  </si>
  <si>
    <r>
      <t xml:space="preserve">A09.05.063 </t>
    </r>
    <r>
      <rPr>
        <sz val="11"/>
        <color indexed="12"/>
        <rFont val="Times New Roman"/>
        <family val="1"/>
      </rPr>
      <t>(А09.05.064)</t>
    </r>
  </si>
  <si>
    <r>
      <t xml:space="preserve">A12.06.046  </t>
    </r>
    <r>
      <rPr>
        <sz val="11"/>
        <color indexed="12"/>
        <rFont val="Times New Roman"/>
        <family val="1"/>
      </rPr>
      <t>(А09.05.065)</t>
    </r>
  </si>
  <si>
    <r>
      <t xml:space="preserve">A09.05.090     </t>
    </r>
    <r>
      <rPr>
        <sz val="11"/>
        <color indexed="12"/>
        <rFont val="Times New Roman"/>
        <family val="1"/>
      </rPr>
      <t>(А09.05.092)</t>
    </r>
  </si>
  <si>
    <r>
      <t xml:space="preserve">A09.05.132    </t>
    </r>
    <r>
      <rPr>
        <sz val="11"/>
        <color indexed="12"/>
        <rFont val="Times New Roman"/>
        <family val="1"/>
      </rPr>
      <t>(А09.05.137)</t>
    </r>
  </si>
  <si>
    <t>Исследование  уровня пролактина в крови</t>
  </si>
  <si>
    <r>
      <t xml:space="preserve">A09.05.087
    </t>
    </r>
    <r>
      <rPr>
        <sz val="11"/>
        <color indexed="12"/>
        <rFont val="Times New Roman"/>
        <family val="1"/>
      </rPr>
      <t>(А09.05.088)</t>
    </r>
  </si>
  <si>
    <r>
      <t xml:space="preserve">A09.05.131 </t>
    </r>
    <r>
      <rPr>
        <sz val="11"/>
        <color indexed="12"/>
        <rFont val="Times New Roman"/>
        <family val="1"/>
      </rPr>
      <t>(А09.05.136)</t>
    </r>
  </si>
  <si>
    <r>
      <t xml:space="preserve">B04.026.001  </t>
    </r>
    <r>
      <rPr>
        <sz val="11"/>
        <color indexed="12"/>
        <rFont val="Times New Roman"/>
        <family val="1"/>
      </rPr>
      <t>(B04.026.01)</t>
    </r>
  </si>
  <si>
    <r>
      <t xml:space="preserve">B04.036.001 </t>
    </r>
    <r>
      <rPr>
        <sz val="11"/>
        <color indexed="12"/>
        <rFont val="Times New Roman"/>
        <family val="1"/>
      </rPr>
      <t>(B04.036.01)</t>
    </r>
  </si>
  <si>
    <t>Диспансерный прием (осмотр, консультация) врача - онколога</t>
  </si>
  <si>
    <t>B04.027.001</t>
  </si>
  <si>
    <t>Диспансерный прием (осмотр, консультация) врача-профпатолога</t>
  </si>
  <si>
    <t xml:space="preserve">B04.033.001
</t>
  </si>
  <si>
    <t>Диспансерный прием (осмотр, консультация) врача-пульмонолога</t>
  </si>
  <si>
    <t>B04.037.001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</si>
  <si>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</si>
  <si>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</si>
  <si>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B01.015.002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</si>
  <si>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</si>
  <si>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</si>
  <si>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</si>
  <si>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</si>
  <si>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Прием (осмотр, консультация) врача-пульмонолога первичный</t>
  </si>
  <si>
    <t>B01.037.001</t>
  </si>
  <si>
    <t>B01.037.002</t>
  </si>
  <si>
    <t>Прием (осмотр, консультация) врача-пульмонолога повторный</t>
  </si>
  <si>
    <t>Рентгенография позвоночника, вертикальная</t>
  </si>
  <si>
    <t>Рентгенография дорсального отдела позвоночника</t>
  </si>
  <si>
    <t>A06.03.013</t>
  </si>
  <si>
    <t xml:space="preserve">Рентгенография пояснично-крестцового отдела позвоночника </t>
  </si>
  <si>
    <r>
      <t xml:space="preserve">A06.03.016
   </t>
    </r>
    <r>
      <rPr>
        <sz val="11"/>
        <color indexed="12"/>
        <rFont val="Times New Roman"/>
        <family val="1"/>
      </rPr>
      <t xml:space="preserve"> (А06.03.017)</t>
    </r>
  </si>
  <si>
    <r>
      <t xml:space="preserve">A06.03.020      </t>
    </r>
    <r>
      <rPr>
        <sz val="11"/>
        <color indexed="12"/>
        <rFont val="Times New Roman"/>
        <family val="1"/>
      </rPr>
      <t>(А06.03.021)</t>
    </r>
  </si>
  <si>
    <t>Рентгенография ребра (ер)</t>
  </si>
  <si>
    <t xml:space="preserve">   A06.03.023</t>
  </si>
  <si>
    <t>__________________________________</t>
  </si>
  <si>
    <t xml:space="preserve">Главный бухгалтер                                                 </t>
  </si>
  <si>
    <t xml:space="preserve">Начальник планово-экономического отдела          </t>
  </si>
  <si>
    <t>Осмотр медицинской сестрой лиц, задержанных за административное правонарушение, подозреваемых и обвиняемых, заключенных под стражу и подвергнутых административному аресту (далее лиц), выдворяемых в изолятор временного содержания (далее ИВС) отдела</t>
  </si>
  <si>
    <t>Осмотр врачом-терапевтом (ВОП)  лиц, задержанных за административное правонарушение, подозреваемых и обвиняемых, заключенных под стражу и подвергнутых административному аресту (далее лиц), выдворяемых в изолятор временного содержания (далее ИВС) отдела</t>
  </si>
  <si>
    <t>Медицинское обеспечение спортивных состязаний, массовых культурных и общественных мероприятий фельдшером скорой медицинской помощи, 1 час</t>
  </si>
  <si>
    <t>Медицинское обеспечение спортивных состязаний, массовых культурных и общественных мероприятий медицинской сестрой, 1 час</t>
  </si>
  <si>
    <t>А05.23.001</t>
  </si>
  <si>
    <t>B01.015.001</t>
  </si>
  <si>
    <t xml:space="preserve">Химико-токсикологическое исследование о наличии в биологическом объекте (мочи) наркотических средств, психотропных веществ и их метаболитов в порядке личной инициативы граждан с забором биологического объекта (опиаты, каннабиноиды, амфетамины, метамфетамины, барбитураты, бензодиазепины, экстази, метадон, кокаин, синтетические каннобиноиды, производные N-метилэфидрона, и пировалерона) </t>
  </si>
  <si>
    <t xml:space="preserve">Косвенные затраты, относимые на платную услугу, руб.     0,69      </t>
  </si>
  <si>
    <t>Электроэнцефалография с компьютерной обработкой (пр.283 от 30.11.1993г. п. 6.2.)</t>
  </si>
  <si>
    <t>Профилактический прием (осмотр, консультация) врача-стоматолога (госконтракт с ГАУЗ ПО "Детская стоматологическая поликлиника")</t>
  </si>
  <si>
    <t>Исследование антител к тиреопероксидазе в крови (пр.380 п.6.20.--врач-7, ср.м.п.-12)</t>
  </si>
  <si>
    <t>Исследование антител к тироглобулину в сыворотке крови (пр.380 п.6.20.--врач-7, ср.м.п.-12)</t>
  </si>
  <si>
    <t>6.1. Медицинское освидетельствование водителей транспортных средств (кандидатов в водители транспортных средств) в соответствии с приказом Министерства здравоохранения Российской Федерации от 15 июня 2015 г. №344н категорий А, В</t>
  </si>
  <si>
    <t xml:space="preserve">Электроэнцефалография с компьютерной обработкой </t>
  </si>
  <si>
    <t>3.12.</t>
  </si>
  <si>
    <t>3.29.</t>
  </si>
  <si>
    <t>3.95.</t>
  </si>
  <si>
    <t>3.96.</t>
  </si>
  <si>
    <t>3.97.</t>
  </si>
  <si>
    <t>3.98.</t>
  </si>
  <si>
    <t>3.99.</t>
  </si>
  <si>
    <t>3.100.</t>
  </si>
  <si>
    <t>3.101.</t>
  </si>
  <si>
    <t>3.104.</t>
  </si>
  <si>
    <t>3.105.</t>
  </si>
  <si>
    <t>3.106.</t>
  </si>
  <si>
    <t>3.107.</t>
  </si>
  <si>
    <t>3.108.</t>
  </si>
  <si>
    <t>3.109.</t>
  </si>
  <si>
    <t>3.110.</t>
  </si>
  <si>
    <t>3.111.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</si>
  <si>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</si>
  <si>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</si>
  <si>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</si>
  <si>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</si>
  <si>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</si>
  <si>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</si>
  <si>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</si>
  <si>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</si>
  <si>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</si>
  <si>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</si>
  <si>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</si>
  <si>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</si>
  <si>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</si>
  <si>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6.1.1.</t>
  </si>
  <si>
    <t>6.1.2.</t>
  </si>
  <si>
    <t>6.2. Медицинское освидетельствование водителей транспортных средств (кандидатов в водители транспортных средств) в соответствии с приказом Министерства здравоохранения Российской Федерации от 15 июня 2015 г. №344н категорий С, D, СЕ, DЕ, Tm,Tb и подкатегорий С1, D1, С1Е, D1Е</t>
  </si>
  <si>
    <t>6.2.6.</t>
  </si>
  <si>
    <t>6.2.7.</t>
  </si>
  <si>
    <t>6.3.Медицинское освидетельствование, проводимое при управлении наземными транспортными средствами в соответствии с п.27 приложения 2 приказа от 12.04.2011 г. № 302н</t>
  </si>
  <si>
    <t>6.3.1.</t>
  </si>
  <si>
    <t>6.3.2.</t>
  </si>
  <si>
    <t>6.3.3.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</si>
  <si>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</si>
  <si>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</si>
  <si>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</si>
  <si>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</si>
  <si>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</si>
  <si>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</si>
  <si>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</si>
  <si>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</si>
  <si>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</si>
  <si>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</si>
  <si>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</si>
  <si>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</si>
  <si>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6.4. Медицинское освидетельствование граждан для выдачи лицензии на право приобретения оружия (форма № 046-1)</t>
  </si>
  <si>
    <t>6.5. При поступлении на работу (предварительное) и в течение трудовой деятельности (периодическое);</t>
  </si>
  <si>
    <t>6.5.19.</t>
  </si>
  <si>
    <t>6.5.20.</t>
  </si>
  <si>
    <t>6.5.21.</t>
  </si>
  <si>
    <t>6.5.22.</t>
  </si>
  <si>
    <t>6.5.23.</t>
  </si>
  <si>
    <t>6.5.24.</t>
  </si>
  <si>
    <t>6.5.25.</t>
  </si>
  <si>
    <t>6.5.26.</t>
  </si>
  <si>
    <t>6.5.27.</t>
  </si>
  <si>
    <t>6.5.28.</t>
  </si>
  <si>
    <t>6.5.29.</t>
  </si>
  <si>
    <t>6.5.30.</t>
  </si>
  <si>
    <t>6.5.31.</t>
  </si>
  <si>
    <t>6.5.32.</t>
  </si>
  <si>
    <t>6.5.33.</t>
  </si>
  <si>
    <t>6.5.34.</t>
  </si>
  <si>
    <t>6.5.35.</t>
  </si>
  <si>
    <t>6.5.36.</t>
  </si>
  <si>
    <t>6.5.37.</t>
  </si>
  <si>
    <t>6.5.38.</t>
  </si>
  <si>
    <t>6.5.39.</t>
  </si>
  <si>
    <t>6.5.40.</t>
  </si>
  <si>
    <t>6.5.41.</t>
  </si>
  <si>
    <t>6.5.42.</t>
  </si>
  <si>
    <t>6.5.43.</t>
  </si>
  <si>
    <t>6.5.44.</t>
  </si>
  <si>
    <t>6.5.45.</t>
  </si>
  <si>
    <t>6.5.46.</t>
  </si>
  <si>
    <t>6.5.47.</t>
  </si>
  <si>
    <t>6.5.48.</t>
  </si>
  <si>
    <t>6.5.49.</t>
  </si>
  <si>
    <t>6.5.50.</t>
  </si>
  <si>
    <t>6.5.51.</t>
  </si>
  <si>
    <t>6.5.52.</t>
  </si>
  <si>
    <t>6.5.53.</t>
  </si>
  <si>
    <t>6.5.54.</t>
  </si>
  <si>
    <t>6.6. Для оформления медицинской справки (врачебное профессионально-консультативное заключение) формы 086у лицам старше 18 лет (по требованию учебных заведений);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</si>
  <si>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</si>
  <si>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</si>
  <si>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</si>
  <si>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</si>
  <si>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</si>
  <si>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</si>
  <si>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</si>
  <si>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</si>
  <si>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6.6.9.</t>
  </si>
  <si>
    <t>6.6.10.</t>
  </si>
  <si>
    <t>6.6.11.</t>
  </si>
  <si>
    <t>6.6.12.</t>
  </si>
  <si>
    <t>6.6.13.</t>
  </si>
  <si>
    <t>6.6.14.</t>
  </si>
  <si>
    <t>6.6.15.</t>
  </si>
  <si>
    <t>6.6.16.</t>
  </si>
  <si>
    <t>6.6.17.</t>
  </si>
  <si>
    <t>6.6.18.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</si>
  <si>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</si>
  <si>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</si>
  <si>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</si>
  <si>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</si>
  <si>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</si>
  <si>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</si>
  <si>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</si>
  <si>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</si>
  <si>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9.43.</t>
  </si>
  <si>
    <t>9.44.</t>
  </si>
  <si>
    <t>9.45.</t>
  </si>
  <si>
    <t>9.46.</t>
  </si>
  <si>
    <t>9.47.</t>
  </si>
  <si>
    <t>9.48.</t>
  </si>
  <si>
    <t>9.49.</t>
  </si>
  <si>
    <t>9.50.</t>
  </si>
  <si>
    <t>9.52.</t>
  </si>
  <si>
    <t>9.53.</t>
  </si>
  <si>
    <t>9.54.</t>
  </si>
  <si>
    <t>9.55.</t>
  </si>
  <si>
    <t>9.56.</t>
  </si>
  <si>
    <t>9.57.</t>
  </si>
  <si>
    <t>9.58.</t>
  </si>
  <si>
    <t>9.59.</t>
  </si>
  <si>
    <t>9.60.</t>
  </si>
  <si>
    <t>9.61.</t>
  </si>
  <si>
    <t>9.62.</t>
  </si>
  <si>
    <t>9.63.</t>
  </si>
  <si>
    <t>9.75.</t>
  </si>
  <si>
    <t>9.76.</t>
  </si>
  <si>
    <t>9.106.</t>
  </si>
  <si>
    <t>9.112.</t>
  </si>
  <si>
    <t>9.123.</t>
  </si>
  <si>
    <t>ИТОГО</t>
  </si>
  <si>
    <t>6.4.5.</t>
  </si>
  <si>
    <t>Выдача справок, дубликатов и копий медицинских документов по запросам граждан в случаях, когода законом не предусмотрен обязательный характер выдачи справок</t>
  </si>
  <si>
    <t>Гинекологическое отделение, 1 койко-день</t>
  </si>
  <si>
    <t>Терапевтическое отделение, 1 койко-день</t>
  </si>
  <si>
    <t>Травматологическое отделение, 1 койко-день</t>
  </si>
  <si>
    <t>Хирургическое отделение, 1 койко-день</t>
  </si>
  <si>
    <t>Неврологическое отделение, 1 койко-день</t>
  </si>
  <si>
    <t>Инфекционное отделение, 1 койко-день</t>
  </si>
  <si>
    <t>Акушерское отделение, 1 койко-день</t>
  </si>
  <si>
    <t>Педиатрическое отделение, 1 койко-день</t>
  </si>
  <si>
    <t>Кардиологическое отделение, 1 койко-день</t>
  </si>
  <si>
    <t>Гнойное хирургическое отделение, 1 койко-день</t>
  </si>
  <si>
    <t>Пульмонологическое отделение, 1 койко-день</t>
  </si>
  <si>
    <t>Наркологическое отделение, 1 койко-день</t>
  </si>
  <si>
    <t>Дневной стационар, 1 пациенто-день</t>
  </si>
  <si>
    <t>плановое количество койко-дней на 01.06.2016 год (протокол №9 от 31.05.16)</t>
  </si>
  <si>
    <t>Отделение сестринского ухода, паллиативная помощь, 1 койко-день</t>
  </si>
  <si>
    <t>3.112.</t>
  </si>
  <si>
    <t>3.113.</t>
  </si>
  <si>
    <t>3.114.</t>
  </si>
  <si>
    <t>3.115.</t>
  </si>
  <si>
    <t>3.116.</t>
  </si>
  <si>
    <t>3.117.</t>
  </si>
  <si>
    <t>3.118.</t>
  </si>
  <si>
    <t>3.119.</t>
  </si>
  <si>
    <t>3.120.</t>
  </si>
  <si>
    <t>3.121.</t>
  </si>
  <si>
    <t>3.122.</t>
  </si>
  <si>
    <t>3.123.</t>
  </si>
  <si>
    <t>3.124.</t>
  </si>
  <si>
    <t>3.125.</t>
  </si>
  <si>
    <t>9.136.</t>
  </si>
  <si>
    <t>9.137.</t>
  </si>
  <si>
    <t>9.138.</t>
  </si>
  <si>
    <t>9.139.</t>
  </si>
  <si>
    <t>9.140.</t>
  </si>
  <si>
    <t>9.141.</t>
  </si>
  <si>
    <t>9.142.</t>
  </si>
  <si>
    <t>9.143.</t>
  </si>
  <si>
    <t>9.144.</t>
  </si>
  <si>
    <t>9.145.</t>
  </si>
  <si>
    <t>9.146.</t>
  </si>
  <si>
    <t>9.147.</t>
  </si>
  <si>
    <t>9.148.</t>
  </si>
  <si>
    <t>9.149.</t>
  </si>
  <si>
    <t>Флюорография лёгких цифровая в одной проекции (письмо Минздрава РФ №21-01-983 от 28.10.1992)</t>
  </si>
  <si>
    <t>Флюорография лёгких цифровая в двух проекциях (письмо Минздрава РФ №21-01-983 от 28.10.1992)</t>
  </si>
  <si>
    <t>Флюорография лёгких цифровая  в трех проекциях</t>
  </si>
  <si>
    <t>Справка о состоянии на диспансерном учете у врача-психиатра по запросам граждан в случаях, когда законом не предусмотрен обязательный характер выдачи справок</t>
  </si>
  <si>
    <t>Справка о состоянии на диспансерном учете у врача-психиатра-нарколога по запросам граждан в случаях, когда законом не предусмотрен обязательный характер выдачи справок</t>
  </si>
  <si>
    <t xml:space="preserve">Исследование уровня лютеинизирующего гормона в сыворотке крови </t>
  </si>
  <si>
    <t>ГБУЗ "Каменская МРБ" с 28.07.2016 г.</t>
  </si>
  <si>
    <t xml:space="preserve">Флюорография лёгких цифровая в одной проекции </t>
  </si>
  <si>
    <t xml:space="preserve">Флюорография лёгких цифровая в двух проекциях </t>
  </si>
  <si>
    <t xml:space="preserve">Флюорография лёгких цифровая </t>
  </si>
  <si>
    <t>9.118.</t>
  </si>
  <si>
    <t>9.150.</t>
  </si>
  <si>
    <t>11.Перечень медицинских услуг, которые входят в действующий прейскурант цен учреждения и отсутствуют в Номенклатуре медицинских услуг, утвержденной приказом Минздравсоцразвития РФ от 27.12.2011 г. №1664н, а также Номенклатуре работ и услуг в здравоохранении, утвержденной заместителем Министра здравоохранения и социального развития России 12.07.2004 г.</t>
  </si>
  <si>
    <t>11.1.1.</t>
  </si>
  <si>
    <t>11.1.2.</t>
  </si>
  <si>
    <t>11.1. Выдача справок, дубликатов и копий медицинских документов по запросам граждан в случаях, когода законом не предусмотрен обязательный характер выдачи справок</t>
  </si>
  <si>
    <t>A04.10.002</t>
  </si>
  <si>
    <t>Эхокардиография</t>
  </si>
  <si>
    <t>А04.31.003</t>
  </si>
  <si>
    <t xml:space="preserve">Ультразвуковое исследование забрюшинного пространства </t>
  </si>
  <si>
    <t>A04.20.002</t>
  </si>
  <si>
    <t xml:space="preserve">Ультразвуковое исследование молочных желез  </t>
  </si>
  <si>
    <t>A04.22.001</t>
  </si>
  <si>
    <r>
      <t xml:space="preserve">Ультразвуковое исследование щитовидной железы и паращитовидных желез    </t>
    </r>
    <r>
      <rPr>
        <sz val="11"/>
        <color indexed="12"/>
        <rFont val="Times New Roman"/>
        <family val="1"/>
      </rPr>
      <t>(А04.22.004)</t>
    </r>
  </si>
  <si>
    <t>A04.20.001.001</t>
  </si>
  <si>
    <t>Ультразвуковое исследование матки и придатков трансвагинальное</t>
  </si>
  <si>
    <t>А04.20.001</t>
  </si>
  <si>
    <t xml:space="preserve">Ультразвуковое исследование матки и придатков  </t>
  </si>
  <si>
    <t>A03.16.001</t>
  </si>
  <si>
    <t>Эзофагогастродуоденоскопия</t>
  </si>
  <si>
    <t xml:space="preserve">Ультразвуковое исследование желчного пузыря </t>
  </si>
  <si>
    <t>А04.14.002</t>
  </si>
  <si>
    <t>Ультразвуковое исследование легких</t>
  </si>
  <si>
    <t>А04.09.002</t>
  </si>
  <si>
    <t xml:space="preserve">Ультразвуковое исследование мочевого пузыря  </t>
  </si>
  <si>
    <t>А04.28.002</t>
  </si>
  <si>
    <t xml:space="preserve">Ультразвуковое исследование мочеточников </t>
  </si>
  <si>
    <t>А04.28.003</t>
  </si>
  <si>
    <t>Ультразвуковое исследование печени</t>
  </si>
  <si>
    <t>А04.14.001</t>
  </si>
  <si>
    <t>Ультразвуковое исследование плода</t>
  </si>
  <si>
    <t>А04.31.001</t>
  </si>
  <si>
    <t>Ультразвуковое исследование поджелудочной железы</t>
  </si>
  <si>
    <t>А04.15.001</t>
  </si>
  <si>
    <t>Ультразвуковое исследование почек</t>
  </si>
  <si>
    <t>А04.28.001</t>
  </si>
  <si>
    <t>Ультразвуковое исследование костей</t>
  </si>
  <si>
    <t>А04.03.001</t>
  </si>
  <si>
    <t>Ультразвуковое исследование мягких тканей</t>
  </si>
  <si>
    <t>А04.01.001</t>
  </si>
  <si>
    <t>Ультразвуковое исследование надпочечников</t>
  </si>
  <si>
    <t>А04.22.002</t>
  </si>
  <si>
    <t>Ультразвуковое исследование плевры</t>
  </si>
  <si>
    <t>А04.09.001</t>
  </si>
  <si>
    <t>Ультразвуковое исследование простаты</t>
  </si>
  <si>
    <t>Ультразвуковое исследование селезенки</t>
  </si>
  <si>
    <t>А04.21.001</t>
  </si>
  <si>
    <t>А04.06.001</t>
  </si>
  <si>
    <t>А04.19.001</t>
  </si>
  <si>
    <t>Ультразвуковое исследование сигмовидной и прямой кишки</t>
  </si>
  <si>
    <t>Ультразвуковое исследование суставов</t>
  </si>
  <si>
    <t>А04.04.001</t>
  </si>
  <si>
    <t>Ультразвуковое исследование толстого кишечника</t>
  </si>
  <si>
    <t>А04.18.001</t>
  </si>
  <si>
    <t>Флюорография лёгких цифровая  в трех проекциях (письмо Минздрава РФ №21-01-983 от 28.10.1992)</t>
  </si>
  <si>
    <t xml:space="preserve">Доставка биологического объекта (мочи) для проведения подтверждающего метода исследования  биологического объекта (мочи) на наличие наркотических средств, психотропных веществ и их метаболитов </t>
  </si>
  <si>
    <t>Госпитализация в одноместную палату повышенной комфортности, 1 койко-день</t>
  </si>
  <si>
    <t xml:space="preserve">Госпитализация в двухместную палату повышенной комфортности, 1 койко-день </t>
  </si>
  <si>
    <t xml:space="preserve">И.о. главного врача </t>
  </si>
  <si>
    <t>________________________</t>
  </si>
  <si>
    <t>прочие</t>
  </si>
  <si>
    <t xml:space="preserve">Химико-токсикологическое исследование о наличии в биологическом объекте (мочи) наркотических средств, психотропных веществ и их метаболитов в порядке личной инициативы граждан с забором биологического объекта (опиаты, каннабиноиды, амфетамины, метамфетамины, барбитураты, бензодиазепины, экстази, метадон, кокаин, синтетические каннобиноиды, производные N-метилэфидрона и пировалерона) </t>
  </si>
  <si>
    <t>1. Госпитализация в одноместную или двухместную палату, палату повышенной комфортности (отдельный туалет, холодильник, телевизор), установление индивидуального поста медицинского наблюдения при лечении в условиях стационара, применение лекарственных препаратов, не входящих в перечень жизненно необходимых и важнейших лекарственных препаратов, если их назначение и применение не обусловлено жизненными показаниями или заменой из-за индивидуальной непереносимости лекарственных препаратов, входящих в указанный перечень, а также применение медицинских изделий, лечебного питания, в том числе специализированных продуктов лечебного питания, не предусмотренных стандартами медицинской помощи;</t>
  </si>
  <si>
    <t>Отделение паллиативной помощи (в том числе койки сестринского ухода)</t>
  </si>
  <si>
    <t xml:space="preserve">Ультразвуковое исследование щитовидной железы и паращитовидных желез    </t>
  </si>
  <si>
    <t>1.1.</t>
  </si>
  <si>
    <t>1.2.</t>
  </si>
  <si>
    <t>3.126.</t>
  </si>
  <si>
    <t>3.127.</t>
  </si>
  <si>
    <t>3.128.</t>
  </si>
  <si>
    <t>3.129.</t>
  </si>
  <si>
    <t>3.130.</t>
  </si>
  <si>
    <t>3.131.</t>
  </si>
  <si>
    <t>3.132.</t>
  </si>
  <si>
    <t>3.133.</t>
  </si>
  <si>
    <t>3.134.</t>
  </si>
  <si>
    <t>3.135.</t>
  </si>
  <si>
    <t>3.136.</t>
  </si>
  <si>
    <t>3.137.</t>
  </si>
  <si>
    <t>3.138.</t>
  </si>
  <si>
    <t>3.139.</t>
  </si>
  <si>
    <t>3.140.</t>
  </si>
  <si>
    <t>3.141.</t>
  </si>
  <si>
    <t>3.142.</t>
  </si>
  <si>
    <t>3.145.</t>
  </si>
  <si>
    <t>3.146.</t>
  </si>
  <si>
    <t>3.147.</t>
  </si>
  <si>
    <t>3.148.</t>
  </si>
  <si>
    <t>3.149.</t>
  </si>
  <si>
    <t>3.150.</t>
  </si>
  <si>
    <t>3.151.</t>
  </si>
  <si>
    <t>3.152.</t>
  </si>
  <si>
    <t>6.4.6.</t>
  </si>
  <si>
    <t>4.34.</t>
  </si>
  <si>
    <t>6.5.55.</t>
  </si>
  <si>
    <t>6.5.56.</t>
  </si>
  <si>
    <t>9.120.</t>
  </si>
  <si>
    <t>9.121</t>
  </si>
  <si>
    <t>9.153.</t>
  </si>
  <si>
    <t>9.154.</t>
  </si>
  <si>
    <t>9.155.</t>
  </si>
  <si>
    <t>9.156.</t>
  </si>
  <si>
    <t>9.157.</t>
  </si>
  <si>
    <t>9.158.</t>
  </si>
  <si>
    <t>9.160.</t>
  </si>
  <si>
    <t>9.161.</t>
  </si>
  <si>
    <t>9.163.</t>
  </si>
  <si>
    <t>9.164.</t>
  </si>
  <si>
    <t>9.165.</t>
  </si>
  <si>
    <t>9.166.</t>
  </si>
  <si>
    <t>9.167.</t>
  </si>
  <si>
    <t>9.168.</t>
  </si>
  <si>
    <t>9.170.</t>
  </si>
  <si>
    <t>9.171.</t>
  </si>
  <si>
    <t>9.172.</t>
  </si>
  <si>
    <t>9.173.</t>
  </si>
  <si>
    <t>6.3.16.</t>
  </si>
  <si>
    <t>Тарифы на медицинские и иные услуги, не предусмотренные  программой государственных гарантий бесплатного оказания гражданам Российской Федерации медицинской помощи на территории Пензенской области, оказываемые государственным бюджетным учреждением здравоохранения "Каменская  межрайонная больница" с  28 июля 2016 года</t>
  </si>
  <si>
    <t>3.66.</t>
  </si>
  <si>
    <t>3.67..</t>
  </si>
  <si>
    <t>3.103.</t>
  </si>
  <si>
    <t>3.143</t>
  </si>
  <si>
    <t>3.144.</t>
  </si>
  <si>
    <t>9.28.</t>
  </si>
  <si>
    <t>9.51.</t>
  </si>
  <si>
    <t>9.151.</t>
  </si>
  <si>
    <t>9.152.</t>
  </si>
  <si>
    <t>9.159.</t>
  </si>
  <si>
    <t>9.162.</t>
  </si>
  <si>
    <t>9.169.</t>
  </si>
  <si>
    <t>Н.П.Проненко</t>
  </si>
  <si>
    <t xml:space="preserve">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</si>
  <si>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к приказу №101 от 26 июля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</si>
</sst>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  <xf numFmtId="1" fontId="29" fillId="0" borderId="10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2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7" fillId="0" borderId="10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" fontId="35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2" fontId="2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 wrapText="1"/>
    </xf>
    <xf numFmtId="0" fontId="7" fillId="0" borderId="14" xfId="0" applyFont="1" applyFill="1" applyBorder="1" applyAlignment="1">
      <alignment textRotation="90" wrapText="1"/>
    </xf>
    <xf numFmtId="0" fontId="6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 textRotation="90"/>
    </xf>
    <xf numFmtId="0" fontId="7" fillId="0" borderId="14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0;&#1084;&#1086;&#1089;&#1090;&#1100;%20&#1084;&#1077;&#1076;&#1080;&#1082;&#1072;&#1084;&#1077;&#1085;&#1090;&#1086;&#1074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8;&#1072;&#1073;&#1086;&#1090;&#1085;&#1072;&#1103;%20&#1087;&#1083;&#1072;&#1090;&#1072;%2001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для тарифов"/>
      <sheetName val="таблица"/>
      <sheetName val="зубопр медикам"/>
      <sheetName val="стоимость стомат"/>
      <sheetName val="стоимость"/>
      <sheetName val="стоимость зубопр"/>
      <sheetName val="меропр"/>
      <sheetName val="медик 2016"/>
    </sheetNames>
    <sheetDataSet>
      <sheetData sheetId="7">
        <row r="10">
          <cell r="F10">
            <v>0.40099999999999997</v>
          </cell>
        </row>
        <row r="14">
          <cell r="F14">
            <v>0.357</v>
          </cell>
        </row>
        <row r="18">
          <cell r="F18">
            <v>0.379</v>
          </cell>
        </row>
        <row r="22">
          <cell r="F22">
            <v>0.39</v>
          </cell>
        </row>
        <row r="26">
          <cell r="F26">
            <v>0.412</v>
          </cell>
        </row>
        <row r="30">
          <cell r="F30">
            <v>0.43399999999999994</v>
          </cell>
        </row>
        <row r="35">
          <cell r="F35">
            <v>12.89</v>
          </cell>
        </row>
        <row r="39">
          <cell r="F39">
            <v>0.43399999999999994</v>
          </cell>
        </row>
        <row r="43">
          <cell r="F43">
            <v>0.39</v>
          </cell>
        </row>
        <row r="47">
          <cell r="F47">
            <v>0.357</v>
          </cell>
        </row>
        <row r="51">
          <cell r="F51">
            <v>0.379</v>
          </cell>
        </row>
        <row r="55">
          <cell r="F55">
            <v>0.46699999999999997</v>
          </cell>
        </row>
        <row r="59">
          <cell r="F59">
            <v>0.368</v>
          </cell>
        </row>
        <row r="63">
          <cell r="F63">
            <v>0.423</v>
          </cell>
        </row>
        <row r="67">
          <cell r="F67">
            <v>0.412</v>
          </cell>
        </row>
        <row r="71">
          <cell r="F71">
            <v>0.39</v>
          </cell>
        </row>
        <row r="75">
          <cell r="F75">
            <v>0.412</v>
          </cell>
        </row>
        <row r="83">
          <cell r="F83">
            <v>10.6418</v>
          </cell>
        </row>
        <row r="89">
          <cell r="F89">
            <v>4.8418</v>
          </cell>
        </row>
        <row r="95">
          <cell r="F95">
            <v>5.3668</v>
          </cell>
        </row>
        <row r="104">
          <cell r="F104">
            <v>21.5615</v>
          </cell>
        </row>
        <row r="115">
          <cell r="F115">
            <v>39.224000000000004</v>
          </cell>
        </row>
        <row r="121">
          <cell r="F121">
            <v>2.739</v>
          </cell>
        </row>
        <row r="127">
          <cell r="F127">
            <v>0.9789999999999999</v>
          </cell>
        </row>
        <row r="132">
          <cell r="F132">
            <v>0.9789999999999999</v>
          </cell>
        </row>
        <row r="137">
          <cell r="F137">
            <v>5.879</v>
          </cell>
        </row>
        <row r="143">
          <cell r="F143">
            <v>5.712899999999999</v>
          </cell>
        </row>
        <row r="146">
          <cell r="F146">
            <v>1.9300000000000002</v>
          </cell>
        </row>
        <row r="152">
          <cell r="F152">
            <v>50.879</v>
          </cell>
        </row>
        <row r="159">
          <cell r="F159">
            <v>2.843142761904762</v>
          </cell>
        </row>
        <row r="165">
          <cell r="F165">
            <v>7.914571333333333</v>
          </cell>
        </row>
        <row r="171">
          <cell r="F171">
            <v>37.381237999999996</v>
          </cell>
        </row>
        <row r="177">
          <cell r="F177">
            <v>15.343142761904764</v>
          </cell>
        </row>
        <row r="183">
          <cell r="F183">
            <v>10.831238</v>
          </cell>
        </row>
        <row r="189">
          <cell r="F189">
            <v>4.021238</v>
          </cell>
        </row>
        <row r="195">
          <cell r="F195">
            <v>6.676476095238095</v>
          </cell>
        </row>
        <row r="201">
          <cell r="F201">
            <v>21.735084153846152</v>
          </cell>
        </row>
        <row r="207">
          <cell r="F207">
            <v>3.2796506984126985</v>
          </cell>
        </row>
        <row r="213">
          <cell r="F213">
            <v>1.639</v>
          </cell>
        </row>
        <row r="220">
          <cell r="F220">
            <v>22.970000000000002</v>
          </cell>
        </row>
        <row r="226">
          <cell r="F226">
            <v>11.876999999999999</v>
          </cell>
        </row>
        <row r="231">
          <cell r="F231">
            <v>2.8385000000000002</v>
          </cell>
        </row>
        <row r="242">
          <cell r="F242">
            <v>33.366</v>
          </cell>
        </row>
        <row r="253">
          <cell r="F253">
            <v>46.923700000000004</v>
          </cell>
        </row>
        <row r="269">
          <cell r="F269">
            <v>96.13334999999998</v>
          </cell>
        </row>
        <row r="277">
          <cell r="F277">
            <v>64.90285</v>
          </cell>
        </row>
        <row r="281">
          <cell r="F281">
            <v>61.864666666666665</v>
          </cell>
        </row>
        <row r="285">
          <cell r="F285">
            <v>27.36466666666667</v>
          </cell>
        </row>
        <row r="295">
          <cell r="F295">
            <v>31.24768273809524</v>
          </cell>
        </row>
        <row r="305">
          <cell r="F305">
            <v>15.628399904761906</v>
          </cell>
        </row>
        <row r="315">
          <cell r="F315">
            <v>15.133608238095238</v>
          </cell>
        </row>
        <row r="326">
          <cell r="F326">
            <v>20.738816571428572</v>
          </cell>
        </row>
        <row r="336">
          <cell r="F336">
            <v>30.81806657142857</v>
          </cell>
        </row>
        <row r="346">
          <cell r="F346">
            <v>36.755566571428574</v>
          </cell>
        </row>
        <row r="356">
          <cell r="F356">
            <v>34.4638999047619</v>
          </cell>
        </row>
        <row r="376">
          <cell r="F376">
            <v>36.755566571428574</v>
          </cell>
        </row>
        <row r="386">
          <cell r="F386">
            <v>35.60973323809524</v>
          </cell>
        </row>
        <row r="396">
          <cell r="F396">
            <v>23.526399904761902</v>
          </cell>
        </row>
        <row r="406">
          <cell r="F406">
            <v>30.870149904761902</v>
          </cell>
        </row>
        <row r="416">
          <cell r="F416">
            <v>36.755566571428574</v>
          </cell>
        </row>
        <row r="426">
          <cell r="F426">
            <v>36.755566571428574</v>
          </cell>
        </row>
        <row r="446">
          <cell r="F446">
            <v>35.505566571428574</v>
          </cell>
        </row>
        <row r="456">
          <cell r="F456">
            <v>24.56806657142857</v>
          </cell>
        </row>
        <row r="466">
          <cell r="F466">
            <v>36.755566571428574</v>
          </cell>
        </row>
        <row r="476">
          <cell r="F476">
            <v>36.755566571428574</v>
          </cell>
        </row>
        <row r="486">
          <cell r="F486">
            <v>41.693066571428574</v>
          </cell>
        </row>
        <row r="496">
          <cell r="F496">
            <v>44.98473323809524</v>
          </cell>
        </row>
        <row r="516">
          <cell r="F516">
            <v>30.870149904761902</v>
          </cell>
        </row>
        <row r="532">
          <cell r="F532">
            <v>0.8454999999999999</v>
          </cell>
        </row>
        <row r="540">
          <cell r="F540">
            <v>78.2935</v>
          </cell>
        </row>
        <row r="548">
          <cell r="F548">
            <v>21.925722937762153</v>
          </cell>
        </row>
        <row r="556">
          <cell r="F556">
            <v>44.89580695443646</v>
          </cell>
        </row>
        <row r="564">
          <cell r="F564">
            <v>76.9025612244898</v>
          </cell>
        </row>
        <row r="569">
          <cell r="F569">
            <v>140.3295</v>
          </cell>
        </row>
        <row r="575">
          <cell r="F575">
            <v>8.55864</v>
          </cell>
        </row>
        <row r="581">
          <cell r="F581">
            <v>11.996099999999998</v>
          </cell>
        </row>
        <row r="587">
          <cell r="F587">
            <v>8.55864</v>
          </cell>
        </row>
        <row r="593">
          <cell r="F593">
            <v>7.41282</v>
          </cell>
        </row>
        <row r="599">
          <cell r="F599">
            <v>6.2669999999999995</v>
          </cell>
        </row>
        <row r="605">
          <cell r="F605">
            <v>9.70446</v>
          </cell>
        </row>
        <row r="611">
          <cell r="F611">
            <v>20.127</v>
          </cell>
        </row>
        <row r="616">
          <cell r="F616">
            <v>18.19</v>
          </cell>
        </row>
        <row r="629">
          <cell r="F629">
            <v>836.8620000000001</v>
          </cell>
        </row>
        <row r="634">
          <cell r="F634">
            <v>18.25</v>
          </cell>
        </row>
        <row r="644">
          <cell r="F644">
            <v>43.803000000000004</v>
          </cell>
        </row>
        <row r="650">
          <cell r="F650">
            <v>8.516</v>
          </cell>
        </row>
        <row r="658">
          <cell r="F658">
            <v>32.9</v>
          </cell>
        </row>
        <row r="660">
          <cell r="F660">
            <v>52.68666666666667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нитарки"/>
      <sheetName val="допол."/>
      <sheetName val="зарплата"/>
    </sheetNames>
    <sheetDataSet>
      <sheetData sheetId="0">
        <row r="8">
          <cell r="AI8">
            <v>1.921123847462373</v>
          </cell>
          <cell r="AJ8">
            <v>1.351542760409284</v>
          </cell>
          <cell r="AK8">
            <v>0.9012309253775926</v>
          </cell>
        </row>
      </sheetData>
      <sheetData sheetId="2">
        <row r="33">
          <cell r="AK33">
            <v>0.8796378159080669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6"/>
  <sheetViews>
    <sheetView tabSelected="1" workbookViewId="0" topLeftCell="A1">
      <selection activeCell="C5" sqref="C5"/>
    </sheetView>
  </sheetViews>
  <sheetFormatPr defaultColWidth="9.140625" defaultRowHeight="15"/>
  <cols>
    <col min="1" max="1" width="9.57421875" style="36" customWidth="1"/>
    <col min="2" max="2" width="57.7109375" style="36" customWidth="1"/>
    <col min="3" max="3" width="13.140625" style="36" customWidth="1"/>
    <col min="4" max="16384" width="9.140625" style="36" customWidth="1"/>
  </cols>
  <sheetData>
    <row r="1" spans="1:3" ht="15.75">
      <c r="A1" s="110" t="s">
        <v>922</v>
      </c>
      <c r="B1" s="111"/>
      <c r="C1" s="112"/>
    </row>
    <row r="2" spans="1:3" ht="15.75">
      <c r="A2" s="110" t="s">
        <v>923</v>
      </c>
      <c r="B2" s="111"/>
      <c r="C2" s="112"/>
    </row>
    <row r="3" ht="15.75">
      <c r="A3" s="37"/>
    </row>
    <row r="4" spans="1:4" ht="88.5" customHeight="1">
      <c r="A4" s="113" t="s">
        <v>908</v>
      </c>
      <c r="B4" s="114"/>
      <c r="C4" s="114"/>
      <c r="D4" s="38"/>
    </row>
    <row r="5" spans="1:3" ht="31.5">
      <c r="A5" s="6" t="s">
        <v>257</v>
      </c>
      <c r="B5" s="21" t="s">
        <v>0</v>
      </c>
      <c r="C5" s="21" t="s">
        <v>242</v>
      </c>
    </row>
    <row r="6" spans="1:3" ht="186.75" customHeight="1">
      <c r="A6" s="119" t="s">
        <v>853</v>
      </c>
      <c r="B6" s="122"/>
      <c r="C6" s="122"/>
    </row>
    <row r="7" spans="1:3" ht="31.5">
      <c r="A7" s="4" t="s">
        <v>856</v>
      </c>
      <c r="B7" s="5" t="s">
        <v>847</v>
      </c>
      <c r="C7" s="51">
        <f>'2016'!P199</f>
        <v>214.66130899666666</v>
      </c>
    </row>
    <row r="8" spans="1:3" ht="31.5">
      <c r="A8" s="4" t="s">
        <v>857</v>
      </c>
      <c r="B8" s="5" t="s">
        <v>848</v>
      </c>
      <c r="C8" s="51">
        <f>'2016'!P200</f>
        <v>183.78829484042853</v>
      </c>
    </row>
    <row r="9" spans="1:3" ht="104.25" customHeight="1">
      <c r="A9" s="119" t="s">
        <v>251</v>
      </c>
      <c r="B9" s="119"/>
      <c r="C9" s="119"/>
    </row>
    <row r="10" spans="1:3" ht="31.5">
      <c r="A10" s="4" t="s">
        <v>258</v>
      </c>
      <c r="B10" s="14" t="s">
        <v>121</v>
      </c>
      <c r="C10" s="12">
        <f>'2016'!P119</f>
        <v>154.197</v>
      </c>
    </row>
    <row r="11" spans="1:3" ht="31.5">
      <c r="A11" s="4" t="s">
        <v>259</v>
      </c>
      <c r="B11" s="14" t="s">
        <v>224</v>
      </c>
      <c r="C11" s="12">
        <f>'2016'!P120</f>
        <v>325.00609999999995</v>
      </c>
    </row>
    <row r="12" spans="1:3" ht="31.5">
      <c r="A12" s="4" t="s">
        <v>260</v>
      </c>
      <c r="B12" s="14" t="s">
        <v>129</v>
      </c>
      <c r="C12" s="12">
        <f>'2016'!P121</f>
        <v>95.736</v>
      </c>
    </row>
    <row r="13" spans="1:3" ht="31.5">
      <c r="A13" s="4" t="s">
        <v>261</v>
      </c>
      <c r="B13" s="14" t="s">
        <v>131</v>
      </c>
      <c r="C13" s="12">
        <f>'2016'!P122</f>
        <v>201.4725</v>
      </c>
    </row>
    <row r="14" spans="1:3" ht="31.5">
      <c r="A14" s="4" t="s">
        <v>262</v>
      </c>
      <c r="B14" s="14" t="s">
        <v>558</v>
      </c>
      <c r="C14" s="12">
        <f>'2016'!P123</f>
        <v>233.29799999999997</v>
      </c>
    </row>
    <row r="15" spans="1:3" ht="31.5">
      <c r="A15" s="4" t="s">
        <v>263</v>
      </c>
      <c r="B15" s="14" t="s">
        <v>113</v>
      </c>
      <c r="C15" s="12">
        <f>'2016'!P124</f>
        <v>187.23825</v>
      </c>
    </row>
    <row r="16" spans="1:3" ht="31.5">
      <c r="A16" s="4" t="s">
        <v>264</v>
      </c>
      <c r="B16" s="14" t="s">
        <v>562</v>
      </c>
      <c r="C16" s="12">
        <f>'2016'!P125</f>
        <v>214.31849999999997</v>
      </c>
    </row>
    <row r="17" spans="1:3" ht="31.5">
      <c r="A17" s="4" t="s">
        <v>265</v>
      </c>
      <c r="B17" s="14" t="s">
        <v>174</v>
      </c>
      <c r="C17" s="12">
        <f>'2016'!P126</f>
        <v>267.79049999999995</v>
      </c>
    </row>
    <row r="18" spans="1:3" ht="31.5">
      <c r="A18" s="4" t="s">
        <v>266</v>
      </c>
      <c r="B18" s="14" t="s">
        <v>115</v>
      </c>
      <c r="C18" s="12">
        <f>'2016'!P127</f>
        <v>166.716</v>
      </c>
    </row>
    <row r="19" spans="1:3" ht="31.5">
      <c r="A19" s="4" t="s">
        <v>267</v>
      </c>
      <c r="B19" s="14" t="s">
        <v>117</v>
      </c>
      <c r="C19" s="12">
        <f>'2016'!P128</f>
        <v>203.34989999999996</v>
      </c>
    </row>
    <row r="20" spans="1:3" ht="17.25" customHeight="1">
      <c r="A20" s="4" t="s">
        <v>268</v>
      </c>
      <c r="B20" s="14" t="s">
        <v>179</v>
      </c>
      <c r="C20" s="12">
        <f>'2016'!P129</f>
        <v>254.72639999999998</v>
      </c>
    </row>
    <row r="21" spans="1:3" ht="31.5">
      <c r="A21" s="4" t="s">
        <v>594</v>
      </c>
      <c r="B21" s="14" t="s">
        <v>127</v>
      </c>
      <c r="C21" s="12">
        <f>'2016'!P130</f>
        <v>236.29049999999998</v>
      </c>
    </row>
    <row r="22" spans="1:3" ht="31.5">
      <c r="A22" s="4" t="s">
        <v>269</v>
      </c>
      <c r="B22" s="14" t="s">
        <v>125</v>
      </c>
      <c r="C22" s="12">
        <f>'2016'!P131</f>
        <v>221.15599999999995</v>
      </c>
    </row>
    <row r="23" spans="1:3" ht="31.5">
      <c r="A23" s="4" t="s">
        <v>270</v>
      </c>
      <c r="B23" s="14" t="s">
        <v>565</v>
      </c>
      <c r="C23" s="12">
        <f>'2016'!P132</f>
        <v>187.33725</v>
      </c>
    </row>
    <row r="24" spans="1:3" ht="31.5">
      <c r="A24" s="4" t="s">
        <v>271</v>
      </c>
      <c r="B24" s="14" t="s">
        <v>111</v>
      </c>
      <c r="C24" s="12">
        <f>'2016'!P133</f>
        <v>187.63379999999998</v>
      </c>
    </row>
    <row r="25" spans="1:3" ht="31.5">
      <c r="A25" s="4" t="s">
        <v>272</v>
      </c>
      <c r="B25" s="14" t="s">
        <v>165</v>
      </c>
      <c r="C25" s="12">
        <f>'2016'!P134</f>
        <v>157.7912</v>
      </c>
    </row>
    <row r="26" spans="1:3" ht="31.5">
      <c r="A26" s="4" t="s">
        <v>273</v>
      </c>
      <c r="B26" s="14" t="s">
        <v>123</v>
      </c>
      <c r="C26" s="12">
        <f>'2016'!P135</f>
        <v>118.7624</v>
      </c>
    </row>
    <row r="27" spans="1:3" ht="31.5">
      <c r="A27" s="4" t="s">
        <v>274</v>
      </c>
      <c r="B27" s="14" t="s">
        <v>119</v>
      </c>
      <c r="C27" s="12">
        <f>'2016'!P136</f>
        <v>79.791</v>
      </c>
    </row>
    <row r="28" spans="1:3" ht="31.5">
      <c r="A28" s="4" t="s">
        <v>275</v>
      </c>
      <c r="B28" s="14" t="s">
        <v>133</v>
      </c>
      <c r="C28" s="12">
        <f>'2016'!P137</f>
        <v>245.10999999999996</v>
      </c>
    </row>
    <row r="29" spans="1:3" ht="31.5">
      <c r="A29" s="10" t="s">
        <v>276</v>
      </c>
      <c r="B29" s="14" t="s">
        <v>136</v>
      </c>
      <c r="C29" s="12">
        <f>'2016'!P140</f>
        <v>140.7108</v>
      </c>
    </row>
    <row r="30" spans="1:3" ht="31.5">
      <c r="A30" s="10" t="s">
        <v>277</v>
      </c>
      <c r="B30" s="14" t="s">
        <v>226</v>
      </c>
      <c r="C30" s="12">
        <f>'2016'!P141</f>
        <v>221.61190000000002</v>
      </c>
    </row>
    <row r="31" spans="1:3" ht="31.5">
      <c r="A31" s="10" t="s">
        <v>278</v>
      </c>
      <c r="B31" s="14" t="s">
        <v>137</v>
      </c>
      <c r="C31" s="12">
        <f>'2016'!P142</f>
        <v>76.7404</v>
      </c>
    </row>
    <row r="32" spans="1:3" ht="31.5">
      <c r="A32" s="10" t="s">
        <v>279</v>
      </c>
      <c r="B32" s="14" t="s">
        <v>138</v>
      </c>
      <c r="C32" s="12">
        <f>'2016'!P143</f>
        <v>134.5485</v>
      </c>
    </row>
    <row r="33" spans="1:3" ht="31.5">
      <c r="A33" s="10" t="s">
        <v>280</v>
      </c>
      <c r="B33" s="14" t="s">
        <v>559</v>
      </c>
      <c r="C33" s="12">
        <f>'2016'!P144</f>
        <v>168.65549999999996</v>
      </c>
    </row>
    <row r="34" spans="1:3" ht="31.5">
      <c r="A34" s="10" t="s">
        <v>281</v>
      </c>
      <c r="B34" s="14" t="s">
        <v>139</v>
      </c>
      <c r="C34" s="12">
        <f>'2016'!P145</f>
        <v>166.672</v>
      </c>
    </row>
    <row r="35" spans="1:3" ht="16.5" customHeight="1">
      <c r="A35" s="10" t="s">
        <v>282</v>
      </c>
      <c r="B35" s="14" t="s">
        <v>564</v>
      </c>
      <c r="C35" s="12">
        <f>'2016'!P146</f>
        <v>143.085</v>
      </c>
    </row>
    <row r="36" spans="1:3" ht="31.5">
      <c r="A36" s="4" t="s">
        <v>283</v>
      </c>
      <c r="B36" s="14" t="s">
        <v>176</v>
      </c>
      <c r="C36" s="12">
        <f>'2016'!P147</f>
        <v>277.001765</v>
      </c>
    </row>
    <row r="37" spans="1:3" ht="31.5">
      <c r="A37" s="10" t="s">
        <v>284</v>
      </c>
      <c r="B37" s="14" t="s">
        <v>140</v>
      </c>
      <c r="C37" s="12">
        <f>'2016'!P148</f>
        <v>100.33279999999999</v>
      </c>
    </row>
    <row r="38" spans="1:3" ht="31.5">
      <c r="A38" s="10" t="s">
        <v>595</v>
      </c>
      <c r="B38" s="14" t="s">
        <v>141</v>
      </c>
      <c r="C38" s="12">
        <f>'2016'!P149</f>
        <v>162.76961999999997</v>
      </c>
    </row>
    <row r="39" spans="1:3" ht="16.5" customHeight="1">
      <c r="A39" s="4" t="s">
        <v>285</v>
      </c>
      <c r="B39" s="14" t="s">
        <v>180</v>
      </c>
      <c r="C39" s="12">
        <f>'2016'!P150</f>
        <v>200.27459999999996</v>
      </c>
    </row>
    <row r="40" spans="1:3" ht="31.5">
      <c r="A40" s="10" t="s">
        <v>286</v>
      </c>
      <c r="B40" s="14" t="s">
        <v>142</v>
      </c>
      <c r="C40" s="12">
        <f>'2016'!P151</f>
        <v>157.7055</v>
      </c>
    </row>
    <row r="41" spans="1:3" ht="31.5">
      <c r="A41" s="10" t="s">
        <v>287</v>
      </c>
      <c r="B41" s="14" t="s">
        <v>143</v>
      </c>
      <c r="C41" s="12">
        <f>'2016'!P152</f>
        <v>149.33879999999996</v>
      </c>
    </row>
    <row r="42" spans="1:3" ht="31.5">
      <c r="A42" s="10" t="s">
        <v>288</v>
      </c>
      <c r="B42" s="14" t="s">
        <v>568</v>
      </c>
      <c r="C42" s="12">
        <f>'2016'!P153</f>
        <v>166.804</v>
      </c>
    </row>
    <row r="43" spans="1:3" ht="31.5">
      <c r="A43" s="10" t="s">
        <v>289</v>
      </c>
      <c r="B43" s="14" t="s">
        <v>157</v>
      </c>
      <c r="C43" s="12">
        <f>'2016'!P154</f>
        <v>147.55545</v>
      </c>
    </row>
    <row r="44" spans="1:3" ht="31.5">
      <c r="A44" s="10" t="s">
        <v>290</v>
      </c>
      <c r="B44" s="14" t="s">
        <v>166</v>
      </c>
      <c r="C44" s="12">
        <f>'2016'!P155</f>
        <v>88.02799999999999</v>
      </c>
    </row>
    <row r="45" spans="1:3" ht="31.5">
      <c r="A45" s="10" t="s">
        <v>291</v>
      </c>
      <c r="B45" s="14" t="s">
        <v>144</v>
      </c>
      <c r="C45" s="12">
        <f>'2016'!P156</f>
        <v>104.02560000000001</v>
      </c>
    </row>
    <row r="46" spans="1:3" ht="30" customHeight="1">
      <c r="A46" s="10" t="s">
        <v>292</v>
      </c>
      <c r="B46" s="14" t="s">
        <v>145</v>
      </c>
      <c r="C46" s="12">
        <f>'2016'!P157</f>
        <v>64.0064</v>
      </c>
    </row>
    <row r="47" spans="1:3" ht="30" customHeight="1">
      <c r="A47" s="10" t="s">
        <v>293</v>
      </c>
      <c r="B47" s="14" t="s">
        <v>146</v>
      </c>
      <c r="C47" s="12">
        <f>'2016'!P158</f>
        <v>163.65200000000002</v>
      </c>
    </row>
    <row r="48" spans="1:3" ht="15.75">
      <c r="A48" s="23" t="s">
        <v>294</v>
      </c>
      <c r="B48" s="14" t="s">
        <v>22</v>
      </c>
      <c r="C48" s="12">
        <f>'2016'!P8</f>
        <v>91.8717683076923</v>
      </c>
    </row>
    <row r="49" spans="1:3" ht="15" customHeight="1">
      <c r="A49" s="4" t="s">
        <v>295</v>
      </c>
      <c r="B49" s="14" t="s">
        <v>20</v>
      </c>
      <c r="C49" s="12">
        <f>'2016'!P9</f>
        <v>50.295976047619035</v>
      </c>
    </row>
    <row r="50" spans="1:3" ht="15" customHeight="1">
      <c r="A50" s="4" t="s">
        <v>296</v>
      </c>
      <c r="B50" s="14" t="s">
        <v>19</v>
      </c>
      <c r="C50" s="12">
        <f>'2016'!P10</f>
        <v>43.7900475</v>
      </c>
    </row>
    <row r="51" spans="1:3" ht="15.75">
      <c r="A51" s="4" t="s">
        <v>297</v>
      </c>
      <c r="B51" s="14" t="s">
        <v>54</v>
      </c>
      <c r="C51" s="12">
        <f>'2016'!P11</f>
        <v>114.50922369999999</v>
      </c>
    </row>
    <row r="52" spans="1:3" ht="15.75">
      <c r="A52" s="4" t="s">
        <v>298</v>
      </c>
      <c r="B52" s="14" t="s">
        <v>21</v>
      </c>
      <c r="C52" s="12">
        <f>'2016'!P12</f>
        <v>40.381107</v>
      </c>
    </row>
    <row r="53" spans="1:3" ht="15.75">
      <c r="A53" s="4" t="s">
        <v>299</v>
      </c>
      <c r="B53" s="14" t="s">
        <v>51</v>
      </c>
      <c r="C53" s="12">
        <f>'2016'!P13</f>
        <v>26.95296414285714</v>
      </c>
    </row>
    <row r="54" spans="1:3" ht="15.75">
      <c r="A54" s="4" t="s">
        <v>300</v>
      </c>
      <c r="B54" s="14" t="s">
        <v>18</v>
      </c>
      <c r="C54" s="12">
        <f>'2016'!P14</f>
        <v>40.75134511904761</v>
      </c>
    </row>
    <row r="55" spans="1:3" ht="15.75">
      <c r="A55" s="4" t="s">
        <v>301</v>
      </c>
      <c r="B55" s="14" t="s">
        <v>17</v>
      </c>
      <c r="C55" s="12">
        <f>'2016'!P15</f>
        <v>36.459178452380954</v>
      </c>
    </row>
    <row r="56" spans="1:3" ht="15.75">
      <c r="A56" s="4" t="s">
        <v>302</v>
      </c>
      <c r="B56" s="14" t="s">
        <v>16</v>
      </c>
      <c r="C56" s="12">
        <f>'2016'!P16</f>
        <v>34.560106999999995</v>
      </c>
    </row>
    <row r="57" spans="1:3" ht="15.75">
      <c r="A57" s="23" t="s">
        <v>303</v>
      </c>
      <c r="B57" s="24" t="s">
        <v>9</v>
      </c>
      <c r="C57" s="12">
        <f>'2016'!P18</f>
        <v>121.117885</v>
      </c>
    </row>
    <row r="58" spans="1:3" ht="15.75">
      <c r="A58" s="22" t="s">
        <v>304</v>
      </c>
      <c r="B58" s="17" t="s">
        <v>24</v>
      </c>
      <c r="C58" s="12">
        <f>'2016'!P19</f>
        <v>106.46631</v>
      </c>
    </row>
    <row r="59" spans="1:3" ht="15.75">
      <c r="A59" s="22" t="s">
        <v>305</v>
      </c>
      <c r="B59" s="17" t="s">
        <v>231</v>
      </c>
      <c r="C59" s="12">
        <f>'2016'!P20</f>
        <v>68.68191</v>
      </c>
    </row>
    <row r="60" spans="1:3" ht="31.5">
      <c r="A60" s="22" t="s">
        <v>306</v>
      </c>
      <c r="B60" s="17" t="s">
        <v>234</v>
      </c>
      <c r="C60" s="12">
        <f>'2016'!P21</f>
        <v>164.35545</v>
      </c>
    </row>
    <row r="61" spans="1:3" ht="15.75">
      <c r="A61" s="10" t="s">
        <v>307</v>
      </c>
      <c r="B61" s="17" t="s">
        <v>229</v>
      </c>
      <c r="C61" s="12">
        <f>'2016'!P22</f>
        <v>15.08145</v>
      </c>
    </row>
    <row r="62" spans="1:3" ht="15.75">
      <c r="A62" s="22" t="s">
        <v>308</v>
      </c>
      <c r="B62" s="17" t="s">
        <v>15</v>
      </c>
      <c r="C62" s="12">
        <f>'2016'!P23</f>
        <v>162.41496</v>
      </c>
    </row>
    <row r="63" spans="1:3" ht="15.75">
      <c r="A63" s="10" t="s">
        <v>309</v>
      </c>
      <c r="B63" s="17" t="s">
        <v>31</v>
      </c>
      <c r="C63" s="12">
        <f>'2016'!P24</f>
        <v>196.501125</v>
      </c>
    </row>
    <row r="64" spans="1:3" ht="15.75">
      <c r="A64" s="23" t="s">
        <v>310</v>
      </c>
      <c r="B64" s="17" t="s">
        <v>48</v>
      </c>
      <c r="C64" s="12">
        <f>'2016'!P25</f>
        <v>115.34752999999996</v>
      </c>
    </row>
    <row r="65" spans="1:3" ht="15.75">
      <c r="A65" s="23" t="s">
        <v>311</v>
      </c>
      <c r="B65" s="17" t="s">
        <v>23</v>
      </c>
      <c r="C65" s="12">
        <f>'2016'!P26</f>
        <v>220.260765</v>
      </c>
    </row>
    <row r="66" spans="1:3" ht="15.75">
      <c r="A66" s="23" t="s">
        <v>312</v>
      </c>
      <c r="B66" s="19" t="s">
        <v>514</v>
      </c>
      <c r="C66" s="12">
        <f>'2016'!P27</f>
        <v>140.959035</v>
      </c>
    </row>
    <row r="67" spans="1:3" ht="15.75">
      <c r="A67" s="23" t="s">
        <v>313</v>
      </c>
      <c r="B67" s="19" t="s">
        <v>489</v>
      </c>
      <c r="C67" s="12">
        <f>'2016'!P28</f>
        <v>41.68605000000001</v>
      </c>
    </row>
    <row r="68" spans="1:3" ht="15.75">
      <c r="A68" s="23" t="s">
        <v>314</v>
      </c>
      <c r="B68" s="19" t="s">
        <v>169</v>
      </c>
      <c r="C68" s="12">
        <f>'2016'!P29</f>
        <v>41.68605000000001</v>
      </c>
    </row>
    <row r="69" spans="1:3" ht="31.5">
      <c r="A69" s="23" t="s">
        <v>315</v>
      </c>
      <c r="B69" s="19" t="s">
        <v>244</v>
      </c>
      <c r="C69" s="12">
        <f>'2016'!P30</f>
        <v>215.79663</v>
      </c>
    </row>
    <row r="70" spans="1:3" ht="15.75">
      <c r="A70" s="23" t="s">
        <v>316</v>
      </c>
      <c r="B70" s="17" t="s">
        <v>28</v>
      </c>
      <c r="C70" s="12">
        <f>'2016'!P31</f>
        <v>85.10271</v>
      </c>
    </row>
    <row r="71" spans="1:3" ht="15.75">
      <c r="A71" s="23" t="s">
        <v>317</v>
      </c>
      <c r="B71" s="17" t="s">
        <v>485</v>
      </c>
      <c r="C71" s="12">
        <f>'2016'!P32</f>
        <v>24.095145000000002</v>
      </c>
    </row>
    <row r="72" spans="1:3" ht="15.75">
      <c r="A72" s="23" t="s">
        <v>318</v>
      </c>
      <c r="B72" s="17" t="s">
        <v>486</v>
      </c>
      <c r="C72" s="12">
        <f>'2016'!P33</f>
        <v>22.504924999999997</v>
      </c>
    </row>
    <row r="73" spans="1:3" ht="127.5" customHeight="1">
      <c r="A73" s="23" t="s">
        <v>319</v>
      </c>
      <c r="B73" s="39" t="s">
        <v>852</v>
      </c>
      <c r="C73" s="12">
        <f>'2016'!P34</f>
        <v>1351.28565</v>
      </c>
    </row>
    <row r="74" spans="1:3" ht="63" customHeight="1">
      <c r="A74" s="23" t="s">
        <v>320</v>
      </c>
      <c r="B74" s="39" t="s">
        <v>846</v>
      </c>
      <c r="C74" s="12">
        <f>'2016'!P35</f>
        <v>270.8371314260794</v>
      </c>
    </row>
    <row r="75" spans="1:3" ht="15.75">
      <c r="A75" s="22" t="s">
        <v>909</v>
      </c>
      <c r="B75" s="15" t="s">
        <v>11</v>
      </c>
      <c r="C75" s="12">
        <f>'2016'!P37</f>
        <v>847.4872</v>
      </c>
    </row>
    <row r="76" spans="1:3" ht="31.5">
      <c r="A76" s="16" t="s">
        <v>910</v>
      </c>
      <c r="B76" s="17" t="s">
        <v>32</v>
      </c>
      <c r="C76" s="12">
        <f>'2016'!P38</f>
        <v>416.19689999999997</v>
      </c>
    </row>
    <row r="77" spans="1:3" ht="31.5">
      <c r="A77" s="16" t="s">
        <v>321</v>
      </c>
      <c r="B77" s="15" t="s">
        <v>10</v>
      </c>
      <c r="C77" s="12">
        <f>'2016'!P39</f>
        <v>446.1205</v>
      </c>
    </row>
    <row r="78" spans="1:3" ht="31.5">
      <c r="A78" s="16" t="s">
        <v>322</v>
      </c>
      <c r="B78" s="15" t="s">
        <v>12</v>
      </c>
      <c r="C78" s="12">
        <f>'2016'!P40</f>
        <v>326.0183325</v>
      </c>
    </row>
    <row r="79" spans="1:3" ht="47.25">
      <c r="A79" s="16" t="s">
        <v>323</v>
      </c>
      <c r="B79" s="17" t="s">
        <v>13</v>
      </c>
      <c r="C79" s="12">
        <f>'2016'!P41</f>
        <v>348.752335</v>
      </c>
    </row>
    <row r="80" spans="1:3" ht="15.75" customHeight="1">
      <c r="A80" s="4" t="s">
        <v>324</v>
      </c>
      <c r="B80" s="14" t="s">
        <v>67</v>
      </c>
      <c r="C80" s="12">
        <f>'2016'!P42</f>
        <v>971.9266875</v>
      </c>
    </row>
    <row r="81" spans="1:3" ht="15.75">
      <c r="A81" s="4" t="s">
        <v>325</v>
      </c>
      <c r="B81" s="14" t="s">
        <v>788</v>
      </c>
      <c r="C81" s="12">
        <f>'2016'!P45</f>
        <v>119.48387500000003</v>
      </c>
    </row>
    <row r="82" spans="1:3" ht="15.75">
      <c r="A82" s="4" t="s">
        <v>326</v>
      </c>
      <c r="B82" s="14" t="s">
        <v>789</v>
      </c>
      <c r="C82" s="12">
        <f>'2016'!P46</f>
        <v>142.87335</v>
      </c>
    </row>
    <row r="83" spans="1:3" ht="15.75">
      <c r="A83" s="4" t="s">
        <v>327</v>
      </c>
      <c r="B83" s="14" t="s">
        <v>783</v>
      </c>
      <c r="C83" s="12">
        <f>'2016'!P47</f>
        <v>156.063625</v>
      </c>
    </row>
    <row r="84" spans="1:3" ht="15.75">
      <c r="A84" s="4" t="s">
        <v>328</v>
      </c>
      <c r="B84" s="17" t="s">
        <v>27</v>
      </c>
      <c r="C84" s="12">
        <f>'2016'!P48</f>
        <v>104.74260137842647</v>
      </c>
    </row>
    <row r="85" spans="1:3" ht="15.75">
      <c r="A85" s="4" t="s">
        <v>329</v>
      </c>
      <c r="B85" s="17" t="s">
        <v>33</v>
      </c>
      <c r="C85" s="12">
        <f>'2016'!P49</f>
        <v>267.3586779976019</v>
      </c>
    </row>
    <row r="86" spans="1:3" ht="15.75">
      <c r="A86" s="4" t="s">
        <v>330</v>
      </c>
      <c r="B86" s="17" t="s">
        <v>30</v>
      </c>
      <c r="C86" s="12">
        <f>'2016'!P50</f>
        <v>383.31167500000004</v>
      </c>
    </row>
    <row r="87" spans="1:3" ht="15.75">
      <c r="A87" s="4" t="s">
        <v>331</v>
      </c>
      <c r="B87" s="17" t="s">
        <v>575</v>
      </c>
      <c r="C87" s="12">
        <f>'2016'!P51</f>
        <v>400.22012500000005</v>
      </c>
    </row>
    <row r="88" spans="1:3" ht="15.75">
      <c r="A88" s="4" t="s">
        <v>332</v>
      </c>
      <c r="B88" s="17" t="s">
        <v>525</v>
      </c>
      <c r="C88" s="12">
        <f>'2016'!P52</f>
        <v>352.99307500000003</v>
      </c>
    </row>
    <row r="89" spans="1:3" ht="15.75">
      <c r="A89" s="4" t="s">
        <v>333</v>
      </c>
      <c r="B89" s="17" t="s">
        <v>528</v>
      </c>
      <c r="C89" s="12">
        <f>'2016'!P53</f>
        <v>237.04007799760194</v>
      </c>
    </row>
    <row r="90" spans="1:3" ht="15.75">
      <c r="A90" s="4" t="s">
        <v>334</v>
      </c>
      <c r="B90" s="17" t="s">
        <v>526</v>
      </c>
      <c r="C90" s="12">
        <f>'2016'!P54</f>
        <v>267.3586779976019</v>
      </c>
    </row>
    <row r="91" spans="1:3" ht="15.75">
      <c r="A91" s="4" t="s">
        <v>335</v>
      </c>
      <c r="B91" s="17" t="s">
        <v>531</v>
      </c>
      <c r="C91" s="12">
        <f>'2016'!P55</f>
        <v>275.447425</v>
      </c>
    </row>
    <row r="92" spans="1:3" ht="15.75">
      <c r="A92" s="4" t="s">
        <v>336</v>
      </c>
      <c r="B92" s="17" t="s">
        <v>570</v>
      </c>
      <c r="C92" s="12">
        <f>'2016'!P56</f>
        <v>275.447425</v>
      </c>
    </row>
    <row r="93" spans="1:3" ht="31.5">
      <c r="A93" s="4" t="s">
        <v>337</v>
      </c>
      <c r="B93" s="17" t="s">
        <v>572</v>
      </c>
      <c r="C93" s="12">
        <f>'2016'!P57</f>
        <v>275.447425</v>
      </c>
    </row>
    <row r="94" spans="1:3" ht="15.75">
      <c r="A94" s="4" t="s">
        <v>338</v>
      </c>
      <c r="B94" s="17" t="s">
        <v>569</v>
      </c>
      <c r="C94" s="12">
        <f>'2016'!P58</f>
        <v>275.447425</v>
      </c>
    </row>
    <row r="95" spans="1:3" ht="15.75">
      <c r="A95" s="4" t="s">
        <v>339</v>
      </c>
      <c r="B95" s="17" t="s">
        <v>533</v>
      </c>
      <c r="C95" s="12">
        <f>'2016'!P59</f>
        <v>273.84784540816327</v>
      </c>
    </row>
    <row r="96" spans="1:3" ht="15.75">
      <c r="A96" s="4" t="s">
        <v>340</v>
      </c>
      <c r="B96" s="17" t="s">
        <v>535</v>
      </c>
      <c r="C96" s="12">
        <f>'2016'!P60</f>
        <v>351.3934954081633</v>
      </c>
    </row>
    <row r="97" spans="1:3" ht="30" customHeight="1">
      <c r="A97" s="23" t="s">
        <v>341</v>
      </c>
      <c r="B97" s="14" t="s">
        <v>490</v>
      </c>
      <c r="C97" s="12">
        <f>'2016'!P63</f>
        <v>248.26659985714284</v>
      </c>
    </row>
    <row r="98" spans="1:3" ht="15.75">
      <c r="A98" s="4" t="s">
        <v>342</v>
      </c>
      <c r="B98" s="19" t="s">
        <v>96</v>
      </c>
      <c r="C98" s="12">
        <f>'2016'!P64</f>
        <v>238.61664985714282</v>
      </c>
    </row>
    <row r="99" spans="1:3" ht="31.5">
      <c r="A99" s="4" t="s">
        <v>343</v>
      </c>
      <c r="B99" s="14" t="s">
        <v>98</v>
      </c>
      <c r="C99" s="12">
        <f>'2016'!P65</f>
        <v>235.17914985714285</v>
      </c>
    </row>
    <row r="100" spans="1:3" ht="31.5">
      <c r="A100" s="4" t="s">
        <v>344</v>
      </c>
      <c r="B100" s="14" t="s">
        <v>108</v>
      </c>
      <c r="C100" s="12">
        <f>'2016'!P66</f>
        <v>257.17284985714286</v>
      </c>
    </row>
    <row r="101" spans="1:3" ht="15.75">
      <c r="A101" s="4" t="s">
        <v>345</v>
      </c>
      <c r="B101" s="14" t="s">
        <v>99</v>
      </c>
      <c r="C101" s="12">
        <f>'2016'!P67</f>
        <v>255.45409985714286</v>
      </c>
    </row>
    <row r="102" spans="1:3" ht="31.5">
      <c r="A102" s="4" t="s">
        <v>346</v>
      </c>
      <c r="B102" s="14" t="s">
        <v>93</v>
      </c>
      <c r="C102" s="12">
        <f>'2016'!P68</f>
        <v>253.15103984761905</v>
      </c>
    </row>
    <row r="103" spans="1:3" ht="31.5">
      <c r="A103" s="4" t="s">
        <v>347</v>
      </c>
      <c r="B103" s="14" t="s">
        <v>94</v>
      </c>
      <c r="C103" s="12">
        <f>'2016'!P69</f>
        <v>248.34472485714284</v>
      </c>
    </row>
    <row r="104" spans="1:3" ht="17.25" customHeight="1">
      <c r="A104" s="4" t="s">
        <v>596</v>
      </c>
      <c r="B104" s="14" t="s">
        <v>102</v>
      </c>
      <c r="C104" s="12">
        <f>'2016'!P70</f>
        <v>257.17284985714286</v>
      </c>
    </row>
    <row r="105" spans="1:3" ht="15.75">
      <c r="A105" s="4" t="s">
        <v>597</v>
      </c>
      <c r="B105" s="14" t="s">
        <v>101</v>
      </c>
      <c r="C105" s="12">
        <f>'2016'!P71</f>
        <v>257.17284985714286</v>
      </c>
    </row>
    <row r="106" spans="1:3" ht="31.5">
      <c r="A106" s="4" t="s">
        <v>598</v>
      </c>
      <c r="B106" s="14" t="s">
        <v>92</v>
      </c>
      <c r="C106" s="12">
        <f>'2016'!P72</f>
        <v>255.29784985714284</v>
      </c>
    </row>
    <row r="107" spans="1:3" ht="31.5">
      <c r="A107" s="4" t="s">
        <v>599</v>
      </c>
      <c r="B107" s="14" t="s">
        <v>109</v>
      </c>
      <c r="C107" s="12">
        <f>'2016'!P73</f>
        <v>254.8177065142857</v>
      </c>
    </row>
    <row r="108" spans="1:3" ht="31.5">
      <c r="A108" s="4" t="s">
        <v>600</v>
      </c>
      <c r="B108" s="14" t="s">
        <v>103</v>
      </c>
      <c r="C108" s="12">
        <f>'2016'!P74</f>
        <v>257.17284985714286</v>
      </c>
    </row>
    <row r="109" spans="1:3" ht="15.75">
      <c r="A109" s="4" t="s">
        <v>601</v>
      </c>
      <c r="B109" s="14" t="s">
        <v>100</v>
      </c>
      <c r="C109" s="12">
        <f>'2016'!P75</f>
        <v>257.17284985714286</v>
      </c>
    </row>
    <row r="110" spans="1:3" ht="63">
      <c r="A110" s="4" t="s">
        <v>602</v>
      </c>
      <c r="B110" s="14" t="s">
        <v>106</v>
      </c>
      <c r="C110" s="12">
        <f>'2016'!P76</f>
        <v>261.58779985714284</v>
      </c>
    </row>
    <row r="111" spans="1:3" ht="32.25" customHeight="1">
      <c r="A111" s="4" t="s">
        <v>348</v>
      </c>
      <c r="B111" s="19" t="s">
        <v>491</v>
      </c>
      <c r="C111" s="12">
        <f>'2016'!P77</f>
        <v>266.52529985714284</v>
      </c>
    </row>
    <row r="112" spans="1:3" ht="31.5">
      <c r="A112" s="4" t="s">
        <v>911</v>
      </c>
      <c r="B112" s="14" t="s">
        <v>492</v>
      </c>
      <c r="C112" s="12">
        <f>'2016'!P78</f>
        <v>245.35342485714284</v>
      </c>
    </row>
    <row r="113" spans="1:3" ht="15.75">
      <c r="A113" s="4" t="s">
        <v>603</v>
      </c>
      <c r="B113" s="14" t="s">
        <v>14</v>
      </c>
      <c r="C113" s="12">
        <f>'2016'!P79</f>
        <v>137.98964982857143</v>
      </c>
    </row>
    <row r="114" spans="1:3" ht="47.25">
      <c r="A114" s="4" t="s">
        <v>604</v>
      </c>
      <c r="B114" s="14" t="s">
        <v>189</v>
      </c>
      <c r="C114" s="12">
        <f>'2016'!P80</f>
        <v>233.57161392857142</v>
      </c>
    </row>
    <row r="115" spans="1:3" ht="47.25">
      <c r="A115" s="4" t="s">
        <v>605</v>
      </c>
      <c r="B115" s="14" t="s">
        <v>185</v>
      </c>
      <c r="C115" s="12">
        <f>'2016'!P81</f>
        <v>233.57161392857142</v>
      </c>
    </row>
    <row r="116" spans="1:3" ht="31.5">
      <c r="A116" s="4" t="s">
        <v>606</v>
      </c>
      <c r="B116" s="14" t="s">
        <v>190</v>
      </c>
      <c r="C116" s="12">
        <f>'2016'!P82</f>
        <v>181.83669318095238</v>
      </c>
    </row>
    <row r="117" spans="1:3" ht="31.5">
      <c r="A117" s="4" t="s">
        <v>607</v>
      </c>
      <c r="B117" s="14" t="s">
        <v>188</v>
      </c>
      <c r="C117" s="12">
        <f>'2016'!P83</f>
        <v>182.62835984761904</v>
      </c>
    </row>
    <row r="118" spans="1:3" ht="15.75">
      <c r="A118" s="16" t="s">
        <v>608</v>
      </c>
      <c r="B118" s="14" t="s">
        <v>243</v>
      </c>
      <c r="C118" s="12">
        <f>'2016'!P160</f>
        <v>179.87683999999996</v>
      </c>
    </row>
    <row r="119" spans="1:3" ht="31.5">
      <c r="A119" s="4" t="s">
        <v>609</v>
      </c>
      <c r="B119" s="14" t="s">
        <v>493</v>
      </c>
      <c r="C119" s="12">
        <f>'2016'!P161</f>
        <v>165.28199999999995</v>
      </c>
    </row>
    <row r="120" spans="1:3" ht="15.75">
      <c r="A120" s="10" t="s">
        <v>610</v>
      </c>
      <c r="B120" s="17" t="s">
        <v>171</v>
      </c>
      <c r="C120" s="12">
        <f>'2016'!P162</f>
        <v>624.6957</v>
      </c>
    </row>
    <row r="121" spans="1:3" ht="15.75" customHeight="1">
      <c r="A121" s="20" t="s">
        <v>753</v>
      </c>
      <c r="B121" s="17" t="s">
        <v>34</v>
      </c>
      <c r="C121" s="12">
        <f>'2016'!P163</f>
        <v>316.11749999999995</v>
      </c>
    </row>
    <row r="122" spans="1:3" ht="15.75">
      <c r="A122" s="4" t="s">
        <v>754</v>
      </c>
      <c r="B122" s="14" t="s">
        <v>494</v>
      </c>
      <c r="C122" s="12">
        <f>'2016'!P169</f>
        <v>458.23837499999996</v>
      </c>
    </row>
    <row r="123" spans="1:3" ht="15.75">
      <c r="A123" s="4" t="s">
        <v>755</v>
      </c>
      <c r="B123" s="34" t="s">
        <v>593</v>
      </c>
      <c r="C123" s="12">
        <f>'2016'!P167</f>
        <v>1021.6529999999998</v>
      </c>
    </row>
    <row r="124" spans="1:3" ht="15.75">
      <c r="A124" s="4" t="s">
        <v>756</v>
      </c>
      <c r="B124" s="17" t="s">
        <v>738</v>
      </c>
      <c r="C124" s="12">
        <f>'2016'!P184</f>
        <v>1992.52845</v>
      </c>
    </row>
    <row r="125" spans="1:3" ht="15.75">
      <c r="A125" s="4" t="s">
        <v>757</v>
      </c>
      <c r="B125" s="17" t="s">
        <v>739</v>
      </c>
      <c r="C125" s="12">
        <f>'2016'!P185</f>
        <v>1321.2365399999999</v>
      </c>
    </row>
    <row r="126" spans="1:3" ht="15.75">
      <c r="A126" s="4" t="s">
        <v>758</v>
      </c>
      <c r="B126" s="17" t="s">
        <v>740</v>
      </c>
      <c r="C126" s="12">
        <f>'2016'!P186</f>
        <v>1930.9008000000001</v>
      </c>
    </row>
    <row r="127" spans="1:3" ht="15.75">
      <c r="A127" s="4" t="s">
        <v>759</v>
      </c>
      <c r="B127" s="17" t="s">
        <v>741</v>
      </c>
      <c r="C127" s="12">
        <f>'2016'!P187</f>
        <v>1724.5162</v>
      </c>
    </row>
    <row r="128" spans="1:3" ht="15.75">
      <c r="A128" s="4" t="s">
        <v>760</v>
      </c>
      <c r="B128" s="17" t="s">
        <v>742</v>
      </c>
      <c r="C128" s="12">
        <f>'2016'!P188</f>
        <v>1435.4056</v>
      </c>
    </row>
    <row r="129" spans="1:3" ht="15.75">
      <c r="A129" s="4" t="s">
        <v>761</v>
      </c>
      <c r="B129" s="17" t="s">
        <v>743</v>
      </c>
      <c r="C129" s="12">
        <f>'2016'!P189</f>
        <v>1523.195415</v>
      </c>
    </row>
    <row r="130" spans="1:3" ht="15.75">
      <c r="A130" s="4" t="s">
        <v>762</v>
      </c>
      <c r="B130" s="17" t="s">
        <v>744</v>
      </c>
      <c r="C130" s="12">
        <f>'2016'!P190</f>
        <v>2341.5218999999997</v>
      </c>
    </row>
    <row r="131" spans="1:3" ht="15.75">
      <c r="A131" s="4" t="s">
        <v>763</v>
      </c>
      <c r="B131" s="17" t="s">
        <v>745</v>
      </c>
      <c r="C131" s="12">
        <f>'2016'!P191</f>
        <v>1483.82901</v>
      </c>
    </row>
    <row r="132" spans="1:3" ht="15.75">
      <c r="A132" s="4" t="s">
        <v>764</v>
      </c>
      <c r="B132" s="17" t="s">
        <v>746</v>
      </c>
      <c r="C132" s="12">
        <f>'2016'!P192</f>
        <v>1556.574</v>
      </c>
    </row>
    <row r="133" spans="1:3" ht="15.75">
      <c r="A133" s="4" t="s">
        <v>765</v>
      </c>
      <c r="B133" s="17" t="s">
        <v>747</v>
      </c>
      <c r="C133" s="12">
        <f>'2016'!P193</f>
        <v>1188.6050999999998</v>
      </c>
    </row>
    <row r="134" spans="1:3" ht="15.75">
      <c r="A134" s="4" t="s">
        <v>766</v>
      </c>
      <c r="B134" s="17" t="s">
        <v>748</v>
      </c>
      <c r="C134" s="12">
        <f>'2016'!P194</f>
        <v>1958.5244</v>
      </c>
    </row>
    <row r="135" spans="1:3" ht="15.75">
      <c r="A135" s="4" t="s">
        <v>858</v>
      </c>
      <c r="B135" s="17" t="s">
        <v>749</v>
      </c>
      <c r="C135" s="12">
        <f>'2016'!P195</f>
        <v>1055.931</v>
      </c>
    </row>
    <row r="136" spans="1:3" ht="31.5">
      <c r="A136" s="4" t="s">
        <v>859</v>
      </c>
      <c r="B136" s="17" t="s">
        <v>854</v>
      </c>
      <c r="C136" s="12">
        <f>'2016'!P196</f>
        <v>687.9129</v>
      </c>
    </row>
    <row r="137" spans="1:3" ht="15.75">
      <c r="A137" s="4" t="s">
        <v>860</v>
      </c>
      <c r="B137" s="17" t="s">
        <v>750</v>
      </c>
      <c r="C137" s="12">
        <f>'2016'!P197</f>
        <v>653.471</v>
      </c>
    </row>
    <row r="138" spans="1:3" ht="15.75">
      <c r="A138" s="4"/>
      <c r="B138" s="17"/>
      <c r="C138" s="12"/>
    </row>
    <row r="139" spans="1:3" ht="15.75">
      <c r="A139" s="4" t="s">
        <v>861</v>
      </c>
      <c r="B139" s="19" t="s">
        <v>798</v>
      </c>
      <c r="C139" s="12">
        <f>'2016'!P202</f>
        <v>587.7759599999999</v>
      </c>
    </row>
    <row r="140" spans="1:3" ht="15.75">
      <c r="A140" s="4" t="s">
        <v>862</v>
      </c>
      <c r="B140" s="14" t="s">
        <v>811</v>
      </c>
      <c r="C140" s="12">
        <f>'2016'!P203</f>
        <v>612.30969</v>
      </c>
    </row>
    <row r="141" spans="1:3" ht="31.5">
      <c r="A141" s="4" t="s">
        <v>863</v>
      </c>
      <c r="B141" s="14" t="s">
        <v>800</v>
      </c>
      <c r="C141" s="12">
        <f>'2016'!P204</f>
        <v>211.2442</v>
      </c>
    </row>
    <row r="142" spans="1:3" ht="15.75">
      <c r="A142" s="4" t="s">
        <v>864</v>
      </c>
      <c r="B142" s="14" t="s">
        <v>827</v>
      </c>
      <c r="C142" s="12">
        <f>'2016'!P205</f>
        <v>289.6602</v>
      </c>
    </row>
    <row r="143" spans="1:3" ht="15.75">
      <c r="A143" s="4" t="s">
        <v>865</v>
      </c>
      <c r="B143" s="14" t="s">
        <v>813</v>
      </c>
      <c r="C143" s="12">
        <f>'2016'!P206</f>
        <v>356.07719999999995</v>
      </c>
    </row>
    <row r="144" spans="1:3" ht="15.75">
      <c r="A144" s="4" t="s">
        <v>866</v>
      </c>
      <c r="B144" s="14" t="s">
        <v>802</v>
      </c>
      <c r="C144" s="12">
        <f>'2016'!P207</f>
        <v>282.78527999999994</v>
      </c>
    </row>
    <row r="145" spans="1:3" ht="31.5">
      <c r="A145" s="4" t="s">
        <v>867</v>
      </c>
      <c r="B145" s="14" t="s">
        <v>855</v>
      </c>
      <c r="C145" s="12">
        <f>'2016'!P208</f>
        <v>280.49363999999997</v>
      </c>
    </row>
    <row r="146" spans="1:3" ht="31.5">
      <c r="A146" s="4" t="s">
        <v>868</v>
      </c>
      <c r="B146" s="14" t="s">
        <v>806</v>
      </c>
      <c r="C146" s="12">
        <f>'2016'!P209</f>
        <v>344.6189999999999</v>
      </c>
    </row>
    <row r="147" spans="1:3" ht="15.75">
      <c r="A147" s="4" t="s">
        <v>869</v>
      </c>
      <c r="B147" s="14" t="s">
        <v>808</v>
      </c>
      <c r="C147" s="12">
        <f>'2016'!P210</f>
        <v>344.6189999999999</v>
      </c>
    </row>
    <row r="148" spans="1:3" ht="15.75">
      <c r="A148" s="4" t="s">
        <v>870</v>
      </c>
      <c r="B148" s="14" t="s">
        <v>815</v>
      </c>
      <c r="C148" s="12">
        <f>'2016'!P211</f>
        <v>218.65992</v>
      </c>
    </row>
    <row r="149" spans="1:3" ht="15.75">
      <c r="A149" s="4" t="s">
        <v>871</v>
      </c>
      <c r="B149" s="14" t="s">
        <v>817</v>
      </c>
      <c r="C149" s="12">
        <f>'2016'!P212</f>
        <v>285.07692</v>
      </c>
    </row>
    <row r="150" spans="1:3" ht="15.75">
      <c r="A150" s="4" t="s">
        <v>872</v>
      </c>
      <c r="B150" s="14" t="s">
        <v>829</v>
      </c>
      <c r="C150" s="12">
        <f>'2016'!P213</f>
        <v>289.6602</v>
      </c>
    </row>
    <row r="151" spans="1:3" ht="15.75">
      <c r="A151" s="4" t="s">
        <v>873</v>
      </c>
      <c r="B151" s="14" t="s">
        <v>831</v>
      </c>
      <c r="C151" s="12">
        <f>'2016'!P214</f>
        <v>285.07692</v>
      </c>
    </row>
    <row r="152" spans="1:3" ht="15.75">
      <c r="A152" s="4" t="s">
        <v>874</v>
      </c>
      <c r="B152" s="14" t="s">
        <v>819</v>
      </c>
      <c r="C152" s="12">
        <f>'2016'!P215</f>
        <v>285.07692</v>
      </c>
    </row>
    <row r="153" spans="1:3" ht="15.75">
      <c r="A153" s="4" t="s">
        <v>912</v>
      </c>
      <c r="B153" s="14" t="s">
        <v>833</v>
      </c>
      <c r="C153" s="12">
        <f>'2016'!P216</f>
        <v>285.07692</v>
      </c>
    </row>
    <row r="154" spans="1:3" ht="15.75">
      <c r="A154" s="4" t="s">
        <v>913</v>
      </c>
      <c r="B154" s="14" t="s">
        <v>821</v>
      </c>
      <c r="C154" s="12">
        <f>'2016'!P217</f>
        <v>285.07692</v>
      </c>
    </row>
    <row r="155" spans="1:3" ht="15.75">
      <c r="A155" s="4" t="s">
        <v>875</v>
      </c>
      <c r="B155" s="14" t="s">
        <v>823</v>
      </c>
      <c r="C155" s="12">
        <f>'2016'!P218</f>
        <v>285.07692</v>
      </c>
    </row>
    <row r="156" spans="1:3" ht="15.75">
      <c r="A156" s="4" t="s">
        <v>876</v>
      </c>
      <c r="B156" s="14" t="s">
        <v>825</v>
      </c>
      <c r="C156" s="12">
        <f>'2016'!P219</f>
        <v>612.30969</v>
      </c>
    </row>
    <row r="157" spans="1:3" ht="15.75">
      <c r="A157" s="4" t="s">
        <v>877</v>
      </c>
      <c r="B157" s="14" t="s">
        <v>835</v>
      </c>
      <c r="C157" s="12">
        <f>'2016'!P220</f>
        <v>285.07692</v>
      </c>
    </row>
    <row r="158" spans="1:3" ht="15.75">
      <c r="A158" s="4" t="s">
        <v>878</v>
      </c>
      <c r="B158" s="14" t="s">
        <v>836</v>
      </c>
      <c r="C158" s="12">
        <f>'2016'!P221</f>
        <v>285.07692</v>
      </c>
    </row>
    <row r="159" spans="1:3" ht="31.5">
      <c r="A159" s="4" t="s">
        <v>879</v>
      </c>
      <c r="B159" s="14" t="s">
        <v>840</v>
      </c>
      <c r="C159" s="12">
        <f>'2016'!P222</f>
        <v>285.07692</v>
      </c>
    </row>
    <row r="160" spans="1:3" ht="15.75">
      <c r="A160" s="4" t="s">
        <v>880</v>
      </c>
      <c r="B160" s="14" t="s">
        <v>841</v>
      </c>
      <c r="C160" s="12">
        <f>'2016'!P223</f>
        <v>285.07692</v>
      </c>
    </row>
    <row r="161" spans="1:3" ht="15.75">
      <c r="A161" s="4" t="s">
        <v>881</v>
      </c>
      <c r="B161" s="14" t="s">
        <v>843</v>
      </c>
      <c r="C161" s="12">
        <f>'2016'!P224</f>
        <v>351.49392</v>
      </c>
    </row>
    <row r="162" spans="1:3" ht="15.75">
      <c r="A162" s="4" t="s">
        <v>882</v>
      </c>
      <c r="B162" s="14" t="s">
        <v>810</v>
      </c>
      <c r="C162" s="12">
        <f>'2016'!P225</f>
        <v>473.404</v>
      </c>
    </row>
    <row r="163" spans="1:3" ht="36" customHeight="1">
      <c r="A163" s="119" t="s">
        <v>246</v>
      </c>
      <c r="B163" s="119"/>
      <c r="C163" s="119"/>
    </row>
    <row r="164" spans="1:3" ht="33.75" customHeight="1">
      <c r="A164" s="4" t="s">
        <v>349</v>
      </c>
      <c r="B164" s="14" t="s">
        <v>490</v>
      </c>
      <c r="C164" s="12">
        <f>'2016'!P63</f>
        <v>248.26659985714284</v>
      </c>
    </row>
    <row r="165" spans="1:3" ht="15" customHeight="1">
      <c r="A165" s="4" t="s">
        <v>350</v>
      </c>
      <c r="B165" s="19" t="s">
        <v>96</v>
      </c>
      <c r="C165" s="12">
        <f>'2016'!P64</f>
        <v>238.61664985714282</v>
      </c>
    </row>
    <row r="166" spans="1:3" ht="15" customHeight="1">
      <c r="A166" s="4" t="s">
        <v>351</v>
      </c>
      <c r="B166" s="14" t="s">
        <v>98</v>
      </c>
      <c r="C166" s="12">
        <f>'2016'!P65</f>
        <v>235.17914985714285</v>
      </c>
    </row>
    <row r="167" spans="1:3" ht="15" customHeight="1">
      <c r="A167" s="4" t="s">
        <v>352</v>
      </c>
      <c r="B167" s="14" t="s">
        <v>108</v>
      </c>
      <c r="C167" s="12">
        <f>'2016'!P66</f>
        <v>257.17284985714286</v>
      </c>
    </row>
    <row r="168" spans="1:3" ht="15.75">
      <c r="A168" s="4" t="s">
        <v>353</v>
      </c>
      <c r="B168" s="14" t="s">
        <v>99</v>
      </c>
      <c r="C168" s="12">
        <f>'2016'!P67</f>
        <v>255.45409985714286</v>
      </c>
    </row>
    <row r="169" spans="1:3" ht="31.5">
      <c r="A169" s="4" t="s">
        <v>354</v>
      </c>
      <c r="B169" s="14" t="s">
        <v>93</v>
      </c>
      <c r="C169" s="12">
        <f>'2016'!P68</f>
        <v>253.15103984761905</v>
      </c>
    </row>
    <row r="170" spans="1:3" ht="31.5">
      <c r="A170" s="4" t="s">
        <v>355</v>
      </c>
      <c r="B170" s="14" t="s">
        <v>94</v>
      </c>
      <c r="C170" s="12">
        <f>'2016'!P69</f>
        <v>248.34472485714284</v>
      </c>
    </row>
    <row r="171" spans="1:3" ht="15.75" customHeight="1">
      <c r="A171" s="4" t="s">
        <v>356</v>
      </c>
      <c r="B171" s="14" t="s">
        <v>102</v>
      </c>
      <c r="C171" s="12">
        <f>'2016'!P70</f>
        <v>257.17284985714286</v>
      </c>
    </row>
    <row r="172" spans="1:3" ht="15.75">
      <c r="A172" s="4" t="s">
        <v>357</v>
      </c>
      <c r="B172" s="14" t="s">
        <v>101</v>
      </c>
      <c r="C172" s="12">
        <f>'2016'!P71</f>
        <v>257.17284985714286</v>
      </c>
    </row>
    <row r="173" spans="1:3" ht="31.5">
      <c r="A173" s="4" t="s">
        <v>358</v>
      </c>
      <c r="B173" s="14" t="s">
        <v>92</v>
      </c>
      <c r="C173" s="12">
        <f>'2016'!P72</f>
        <v>255.29784985714284</v>
      </c>
    </row>
    <row r="174" spans="1:3" ht="31.5">
      <c r="A174" s="4" t="s">
        <v>359</v>
      </c>
      <c r="B174" s="14" t="s">
        <v>109</v>
      </c>
      <c r="C174" s="12">
        <f>'2016'!P73</f>
        <v>254.8177065142857</v>
      </c>
    </row>
    <row r="175" spans="1:3" ht="31.5">
      <c r="A175" s="4" t="s">
        <v>360</v>
      </c>
      <c r="B175" s="14" t="s">
        <v>103</v>
      </c>
      <c r="C175" s="12">
        <f>'2016'!P74</f>
        <v>257.17284985714286</v>
      </c>
    </row>
    <row r="176" spans="1:3" ht="15.75">
      <c r="A176" s="4" t="s">
        <v>361</v>
      </c>
      <c r="B176" s="14" t="s">
        <v>100</v>
      </c>
      <c r="C176" s="12">
        <f>'2016'!P75</f>
        <v>257.17284985714286</v>
      </c>
    </row>
    <row r="177" spans="1:3" ht="63">
      <c r="A177" s="4" t="s">
        <v>362</v>
      </c>
      <c r="B177" s="14" t="s">
        <v>487</v>
      </c>
      <c r="C177" s="12">
        <f>'2016'!P76</f>
        <v>261.58779985714284</v>
      </c>
    </row>
    <row r="178" spans="1:3" ht="29.25" customHeight="1">
      <c r="A178" s="4" t="s">
        <v>363</v>
      </c>
      <c r="B178" s="19" t="s">
        <v>491</v>
      </c>
      <c r="C178" s="12">
        <f>'2016'!P77</f>
        <v>266.52529985714284</v>
      </c>
    </row>
    <row r="179" spans="1:3" ht="31.5">
      <c r="A179" s="4" t="s">
        <v>364</v>
      </c>
      <c r="B179" s="14" t="s">
        <v>495</v>
      </c>
      <c r="C179" s="12">
        <f>'2016'!P78</f>
        <v>245.35342485714284</v>
      </c>
    </row>
    <row r="180" spans="1:3" ht="17.25" customHeight="1">
      <c r="A180" s="4" t="s">
        <v>365</v>
      </c>
      <c r="B180" s="14" t="s">
        <v>67</v>
      </c>
      <c r="C180" s="12">
        <f>'2016'!P42</f>
        <v>971.9266875</v>
      </c>
    </row>
    <row r="181" spans="1:3" ht="15.75">
      <c r="A181" s="4" t="s">
        <v>366</v>
      </c>
      <c r="B181" s="17" t="s">
        <v>27</v>
      </c>
      <c r="C181" s="12">
        <f>'2016'!P48</f>
        <v>104.74260137842647</v>
      </c>
    </row>
    <row r="182" spans="1:3" ht="15.75">
      <c r="A182" s="4" t="s">
        <v>367</v>
      </c>
      <c r="B182" s="17" t="s">
        <v>33</v>
      </c>
      <c r="C182" s="12">
        <f>'2016'!P49</f>
        <v>267.3586779976019</v>
      </c>
    </row>
    <row r="183" spans="1:3" ht="15.75">
      <c r="A183" s="4" t="s">
        <v>611</v>
      </c>
      <c r="B183" s="17" t="s">
        <v>30</v>
      </c>
      <c r="C183" s="12">
        <f>'2016'!P50</f>
        <v>383.31167500000004</v>
      </c>
    </row>
    <row r="184" spans="1:3" ht="15.75">
      <c r="A184" s="4" t="s">
        <v>612</v>
      </c>
      <c r="B184" s="17" t="s">
        <v>575</v>
      </c>
      <c r="C184" s="12">
        <f>'2016'!P51</f>
        <v>400.22012500000005</v>
      </c>
    </row>
    <row r="185" spans="1:3" ht="15.75">
      <c r="A185" s="4" t="s">
        <v>613</v>
      </c>
      <c r="B185" s="17" t="s">
        <v>525</v>
      </c>
      <c r="C185" s="12">
        <f>'2016'!P52</f>
        <v>352.99307500000003</v>
      </c>
    </row>
    <row r="186" spans="1:3" ht="15.75">
      <c r="A186" s="4" t="s">
        <v>614</v>
      </c>
      <c r="B186" s="17" t="s">
        <v>528</v>
      </c>
      <c r="C186" s="12">
        <f>'2016'!P53</f>
        <v>237.04007799760194</v>
      </c>
    </row>
    <row r="187" spans="1:3" ht="15.75">
      <c r="A187" s="4" t="s">
        <v>615</v>
      </c>
      <c r="B187" s="17" t="s">
        <v>526</v>
      </c>
      <c r="C187" s="12">
        <f>'2016'!P54</f>
        <v>267.3586779976019</v>
      </c>
    </row>
    <row r="188" spans="1:3" ht="15.75">
      <c r="A188" s="4" t="s">
        <v>616</v>
      </c>
      <c r="B188" s="17" t="s">
        <v>531</v>
      </c>
      <c r="C188" s="12">
        <f>'2016'!P55</f>
        <v>275.447425</v>
      </c>
    </row>
    <row r="189" spans="1:3" ht="15.75">
      <c r="A189" s="4" t="s">
        <v>617</v>
      </c>
      <c r="B189" s="17" t="s">
        <v>570</v>
      </c>
      <c r="C189" s="12">
        <f>'2016'!P56</f>
        <v>275.447425</v>
      </c>
    </row>
    <row r="190" spans="1:3" ht="31.5">
      <c r="A190" s="4" t="s">
        <v>618</v>
      </c>
      <c r="B190" s="17" t="s">
        <v>572</v>
      </c>
      <c r="C190" s="12">
        <f>'2016'!P57</f>
        <v>275.447425</v>
      </c>
    </row>
    <row r="191" spans="1:3" ht="15.75">
      <c r="A191" s="4" t="s">
        <v>619</v>
      </c>
      <c r="B191" s="17" t="s">
        <v>569</v>
      </c>
      <c r="C191" s="12">
        <f>'2016'!P58</f>
        <v>275.447425</v>
      </c>
    </row>
    <row r="192" spans="1:3" ht="15.75">
      <c r="A192" s="4" t="s">
        <v>620</v>
      </c>
      <c r="B192" s="17" t="s">
        <v>533</v>
      </c>
      <c r="C192" s="12">
        <f>'2016'!P59</f>
        <v>273.84784540816327</v>
      </c>
    </row>
    <row r="193" spans="1:3" ht="15.75">
      <c r="A193" s="4" t="s">
        <v>621</v>
      </c>
      <c r="B193" s="17" t="s">
        <v>535</v>
      </c>
      <c r="C193" s="12">
        <f>'2016'!P60</f>
        <v>351.3934954081633</v>
      </c>
    </row>
    <row r="194" spans="1:3" ht="127.5" customHeight="1">
      <c r="A194" s="4" t="s">
        <v>622</v>
      </c>
      <c r="B194" s="39" t="s">
        <v>586</v>
      </c>
      <c r="C194" s="12">
        <f>'2016'!P34</f>
        <v>1351.28565</v>
      </c>
    </row>
    <row r="195" spans="1:3" ht="65.25" customHeight="1">
      <c r="A195" s="4" t="s">
        <v>623</v>
      </c>
      <c r="B195" s="39" t="s">
        <v>846</v>
      </c>
      <c r="C195" s="12">
        <f>'2016'!P35</f>
        <v>270.8371314260794</v>
      </c>
    </row>
    <row r="196" spans="1:3" ht="15.75">
      <c r="A196" s="4" t="s">
        <v>884</v>
      </c>
      <c r="B196" s="34" t="s">
        <v>593</v>
      </c>
      <c r="C196" s="12">
        <f>'2016'!P167</f>
        <v>1021.6529999999998</v>
      </c>
    </row>
    <row r="197" spans="1:3" ht="21.75" customHeight="1">
      <c r="A197" s="115" t="s">
        <v>247</v>
      </c>
      <c r="B197" s="116"/>
      <c r="C197" s="116"/>
    </row>
    <row r="198" spans="1:3" ht="73.5" customHeight="1">
      <c r="A198" s="115" t="s">
        <v>592</v>
      </c>
      <c r="B198" s="116"/>
      <c r="C198" s="116"/>
    </row>
    <row r="199" spans="1:3" ht="31.5">
      <c r="A199" s="4" t="s">
        <v>624</v>
      </c>
      <c r="B199" s="5" t="s">
        <v>83</v>
      </c>
      <c r="C199" s="12">
        <f>'2016'!P109</f>
        <v>106.6416</v>
      </c>
    </row>
    <row r="200" spans="1:3" ht="31.5">
      <c r="A200" s="4" t="s">
        <v>625</v>
      </c>
      <c r="B200" s="5" t="s">
        <v>85</v>
      </c>
      <c r="C200" s="12">
        <f>'2016'!P112</f>
        <v>120.90755</v>
      </c>
    </row>
    <row r="201" spans="1:3" ht="31.5">
      <c r="A201" s="4" t="s">
        <v>368</v>
      </c>
      <c r="B201" s="5" t="s">
        <v>87</v>
      </c>
      <c r="C201" s="12">
        <f>'2016'!P113</f>
        <v>127.16469999999997</v>
      </c>
    </row>
    <row r="202" spans="1:3" ht="31.5">
      <c r="A202" s="4" t="s">
        <v>369</v>
      </c>
      <c r="B202" s="5" t="s">
        <v>89</v>
      </c>
      <c r="C202" s="12">
        <f>'2016'!P114</f>
        <v>111.83</v>
      </c>
    </row>
    <row r="203" spans="1:3" s="11" customFormat="1" ht="15.75">
      <c r="A203" s="6"/>
      <c r="B203" s="44" t="s">
        <v>735</v>
      </c>
      <c r="C203" s="45">
        <f>SUM(C199:C202)</f>
        <v>466.54384999999996</v>
      </c>
    </row>
    <row r="204" spans="1:3" ht="67.5" customHeight="1">
      <c r="A204" s="115" t="s">
        <v>626</v>
      </c>
      <c r="B204" s="116"/>
      <c r="C204" s="116"/>
    </row>
    <row r="205" spans="1:3" ht="31.5">
      <c r="A205" s="4" t="s">
        <v>370</v>
      </c>
      <c r="B205" s="5" t="s">
        <v>83</v>
      </c>
      <c r="C205" s="12">
        <f>'2016'!P109</f>
        <v>106.6416</v>
      </c>
    </row>
    <row r="206" spans="1:3" ht="31.5">
      <c r="A206" s="4" t="s">
        <v>371</v>
      </c>
      <c r="B206" s="5" t="s">
        <v>85</v>
      </c>
      <c r="C206" s="12">
        <f>'2016'!P112</f>
        <v>120.90755</v>
      </c>
    </row>
    <row r="207" spans="1:3" ht="31.5">
      <c r="A207" s="4" t="s">
        <v>372</v>
      </c>
      <c r="B207" s="5" t="s">
        <v>87</v>
      </c>
      <c r="C207" s="12">
        <f>'2016'!P113</f>
        <v>127.16469999999997</v>
      </c>
    </row>
    <row r="208" spans="1:3" ht="31.5">
      <c r="A208" s="4" t="s">
        <v>373</v>
      </c>
      <c r="B208" s="5" t="s">
        <v>89</v>
      </c>
      <c r="C208" s="12">
        <f>'2016'!P114</f>
        <v>111.83</v>
      </c>
    </row>
    <row r="209" spans="1:3" ht="31.5">
      <c r="A209" s="4" t="s">
        <v>513</v>
      </c>
      <c r="B209" s="5" t="s">
        <v>79</v>
      </c>
      <c r="C209" s="12">
        <f>'2016'!P107</f>
        <v>116.79535000000001</v>
      </c>
    </row>
    <row r="210" spans="1:3" ht="31.5">
      <c r="A210" s="4" t="s">
        <v>627</v>
      </c>
      <c r="B210" s="5" t="s">
        <v>81</v>
      </c>
      <c r="C210" s="12">
        <f>'2016'!P108</f>
        <v>100.33279999999999</v>
      </c>
    </row>
    <row r="211" spans="1:3" ht="15.75">
      <c r="A211" s="4" t="s">
        <v>628</v>
      </c>
      <c r="B211" s="34" t="s">
        <v>593</v>
      </c>
      <c r="C211" s="12">
        <f>'2016'!P167</f>
        <v>1021.6529999999998</v>
      </c>
    </row>
    <row r="212" spans="1:3" ht="15.75">
      <c r="A212" s="4"/>
      <c r="B212" s="46" t="s">
        <v>735</v>
      </c>
      <c r="C212" s="45">
        <v>1706</v>
      </c>
    </row>
    <row r="213" spans="1:3" ht="53.25" customHeight="1">
      <c r="A213" s="123" t="s">
        <v>629</v>
      </c>
      <c r="B213" s="124"/>
      <c r="C213" s="124"/>
    </row>
    <row r="214" spans="1:3" ht="31.5">
      <c r="A214" s="4" t="s">
        <v>630</v>
      </c>
      <c r="B214" s="5" t="s">
        <v>75</v>
      </c>
      <c r="C214" s="12">
        <f>'2016'!P105</f>
        <v>71.802</v>
      </c>
    </row>
    <row r="215" spans="1:3" ht="31.5">
      <c r="A215" s="4" t="s">
        <v>631</v>
      </c>
      <c r="B215" s="5" t="s">
        <v>79</v>
      </c>
      <c r="C215" s="12">
        <f>'2016'!P107</f>
        <v>116.79535000000001</v>
      </c>
    </row>
    <row r="216" spans="1:3" ht="31.5">
      <c r="A216" s="4" t="s">
        <v>632</v>
      </c>
      <c r="B216" s="5" t="s">
        <v>81</v>
      </c>
      <c r="C216" s="12">
        <f>'2016'!P108</f>
        <v>100.33279999999999</v>
      </c>
    </row>
    <row r="217" spans="1:3" ht="31.5">
      <c r="A217" s="4" t="s">
        <v>633</v>
      </c>
      <c r="B217" s="5" t="s">
        <v>83</v>
      </c>
      <c r="C217" s="12">
        <f>'2016'!P109</f>
        <v>106.6416</v>
      </c>
    </row>
    <row r="218" spans="1:3" ht="31.5">
      <c r="A218" s="4" t="s">
        <v>634</v>
      </c>
      <c r="B218" s="5" t="s">
        <v>85</v>
      </c>
      <c r="C218" s="12">
        <f>'2016'!P112</f>
        <v>120.90755</v>
      </c>
    </row>
    <row r="219" spans="1:3" ht="31.5">
      <c r="A219" s="4" t="s">
        <v>635</v>
      </c>
      <c r="B219" s="5" t="s">
        <v>87</v>
      </c>
      <c r="C219" s="12">
        <f>'2016'!P113</f>
        <v>127.16469999999997</v>
      </c>
    </row>
    <row r="220" spans="1:3" ht="31.5">
      <c r="A220" s="4" t="s">
        <v>636</v>
      </c>
      <c r="B220" s="5" t="s">
        <v>172</v>
      </c>
      <c r="C220" s="12">
        <f>'2016'!P111</f>
        <v>106.12625000000001</v>
      </c>
    </row>
    <row r="221" spans="1:3" ht="31.5">
      <c r="A221" s="4" t="s">
        <v>637</v>
      </c>
      <c r="B221" s="5" t="s">
        <v>89</v>
      </c>
      <c r="C221" s="12">
        <f>'2016'!P114</f>
        <v>111.83</v>
      </c>
    </row>
    <row r="222" spans="1:3" ht="31.5">
      <c r="A222" s="4" t="s">
        <v>638</v>
      </c>
      <c r="B222" s="5" t="s">
        <v>91</v>
      </c>
      <c r="C222" s="12">
        <f>'2016'!P116</f>
        <v>64.0064</v>
      </c>
    </row>
    <row r="223" spans="1:3" ht="15.75">
      <c r="A223" s="4" t="s">
        <v>639</v>
      </c>
      <c r="B223" s="35" t="s">
        <v>9</v>
      </c>
      <c r="C223" s="12">
        <f>'2016'!P18</f>
        <v>121.117885</v>
      </c>
    </row>
    <row r="224" spans="1:3" ht="15.75">
      <c r="A224" s="4" t="s">
        <v>640</v>
      </c>
      <c r="B224" s="5" t="s">
        <v>15</v>
      </c>
      <c r="C224" s="12">
        <f>'2016'!P23</f>
        <v>162.41496</v>
      </c>
    </row>
    <row r="225" spans="1:3" ht="15.75">
      <c r="A225" s="4" t="s">
        <v>641</v>
      </c>
      <c r="B225" s="5" t="s">
        <v>20</v>
      </c>
      <c r="C225" s="12">
        <f>'2016'!P9</f>
        <v>50.295976047619035</v>
      </c>
    </row>
    <row r="226" spans="1:3" ht="15.75">
      <c r="A226" s="4" t="s">
        <v>642</v>
      </c>
      <c r="B226" s="5" t="s">
        <v>16</v>
      </c>
      <c r="C226" s="12">
        <f>'2016'!P16</f>
        <v>34.560106999999995</v>
      </c>
    </row>
    <row r="227" spans="1:3" ht="15.75">
      <c r="A227" s="4" t="s">
        <v>643</v>
      </c>
      <c r="B227" s="5" t="s">
        <v>69</v>
      </c>
      <c r="C227" s="12">
        <f>'2016'!P45</f>
        <v>119.48387500000003</v>
      </c>
    </row>
    <row r="228" spans="1:3" ht="15.75">
      <c r="A228" s="4" t="s">
        <v>644</v>
      </c>
      <c r="B228" s="5" t="s">
        <v>243</v>
      </c>
      <c r="C228" s="12">
        <f>'2016'!P160</f>
        <v>179.87683999999996</v>
      </c>
    </row>
    <row r="229" spans="1:3" ht="15.75">
      <c r="A229" s="4" t="s">
        <v>907</v>
      </c>
      <c r="B229" s="8" t="s">
        <v>486</v>
      </c>
      <c r="C229" s="12">
        <f>'2016'!P33</f>
        <v>22.504924999999997</v>
      </c>
    </row>
    <row r="230" spans="1:3" s="11" customFormat="1" ht="15.75">
      <c r="A230" s="6"/>
      <c r="B230" s="46" t="s">
        <v>735</v>
      </c>
      <c r="C230" s="45">
        <f>SUM(C214:C229)</f>
        <v>1615.8612180476189</v>
      </c>
    </row>
    <row r="231" spans="1:3" ht="36" customHeight="1">
      <c r="A231" s="117" t="s">
        <v>645</v>
      </c>
      <c r="B231" s="118"/>
      <c r="C231" s="118"/>
    </row>
    <row r="232" spans="1:3" ht="31.5">
      <c r="A232" s="4" t="s">
        <v>374</v>
      </c>
      <c r="B232" s="5" t="s">
        <v>83</v>
      </c>
      <c r="C232" s="13">
        <f>'2016'!P109</f>
        <v>106.6416</v>
      </c>
    </row>
    <row r="233" spans="1:3" ht="31.5">
      <c r="A233" s="4" t="s">
        <v>375</v>
      </c>
      <c r="B233" s="5" t="s">
        <v>85</v>
      </c>
      <c r="C233" s="12">
        <f>'2016'!P112</f>
        <v>120.90755</v>
      </c>
    </row>
    <row r="234" spans="1:3" ht="31.5">
      <c r="A234" s="4" t="s">
        <v>376</v>
      </c>
      <c r="B234" s="5" t="s">
        <v>87</v>
      </c>
      <c r="C234" s="12">
        <f>'2016'!P113</f>
        <v>127.16469999999997</v>
      </c>
    </row>
    <row r="235" spans="1:3" ht="31.5">
      <c r="A235" s="4" t="s">
        <v>377</v>
      </c>
      <c r="B235" s="5" t="s">
        <v>89</v>
      </c>
      <c r="C235" s="12">
        <f>'2016'!P114</f>
        <v>111.83</v>
      </c>
    </row>
    <row r="236" spans="1:3" ht="127.5" customHeight="1">
      <c r="A236" s="4" t="s">
        <v>736</v>
      </c>
      <c r="B236" s="39" t="s">
        <v>586</v>
      </c>
      <c r="C236" s="12">
        <f>'2016'!P34</f>
        <v>1351.28565</v>
      </c>
    </row>
    <row r="237" spans="1:3" ht="67.5" customHeight="1">
      <c r="A237" s="4" t="s">
        <v>883</v>
      </c>
      <c r="B237" s="39" t="s">
        <v>846</v>
      </c>
      <c r="C237" s="12">
        <f>'2016'!P35</f>
        <v>270.8371314260794</v>
      </c>
    </row>
    <row r="238" spans="1:3" ht="36.75" customHeight="1">
      <c r="A238" s="119" t="s">
        <v>646</v>
      </c>
      <c r="B238" s="119"/>
      <c r="C238" s="119"/>
    </row>
    <row r="239" spans="1:3" ht="31.5">
      <c r="A239" s="4" t="s">
        <v>378</v>
      </c>
      <c r="B239" s="5" t="s">
        <v>73</v>
      </c>
      <c r="C239" s="12">
        <f>'2016'!P104</f>
        <v>106.0205</v>
      </c>
    </row>
    <row r="240" spans="1:3" ht="31.5">
      <c r="A240" s="4" t="s">
        <v>379</v>
      </c>
      <c r="B240" s="5" t="s">
        <v>75</v>
      </c>
      <c r="C240" s="12">
        <f>'2016'!P105</f>
        <v>71.802</v>
      </c>
    </row>
    <row r="241" spans="1:3" ht="31.5">
      <c r="A241" s="4" t="s">
        <v>380</v>
      </c>
      <c r="B241" s="5" t="s">
        <v>77</v>
      </c>
      <c r="C241" s="12">
        <f>'2016'!P106</f>
        <v>112.12374999999997</v>
      </c>
    </row>
    <row r="242" spans="1:3" ht="31.5">
      <c r="A242" s="4" t="s">
        <v>381</v>
      </c>
      <c r="B242" s="5" t="s">
        <v>79</v>
      </c>
      <c r="C242" s="12">
        <f>'2016'!P107</f>
        <v>116.79535000000001</v>
      </c>
    </row>
    <row r="243" spans="1:3" ht="31.5">
      <c r="A243" s="4" t="s">
        <v>382</v>
      </c>
      <c r="B243" s="5" t="s">
        <v>81</v>
      </c>
      <c r="C243" s="12">
        <f>'2016'!P108</f>
        <v>100.33279999999999</v>
      </c>
    </row>
    <row r="244" spans="1:3" ht="31.5">
      <c r="A244" s="4" t="s">
        <v>383</v>
      </c>
      <c r="B244" s="5" t="s">
        <v>83</v>
      </c>
      <c r="C244" s="12">
        <f>'2016'!P109</f>
        <v>106.6416</v>
      </c>
    </row>
    <row r="245" spans="1:3" ht="31.5">
      <c r="A245" s="4" t="s">
        <v>384</v>
      </c>
      <c r="B245" s="14" t="s">
        <v>172</v>
      </c>
      <c r="C245" s="12">
        <f>'2016'!P111</f>
        <v>106.12625000000001</v>
      </c>
    </row>
    <row r="246" spans="1:3" ht="31.5">
      <c r="A246" s="4" t="s">
        <v>385</v>
      </c>
      <c r="B246" s="14" t="s">
        <v>235</v>
      </c>
      <c r="C246" s="12">
        <f>'2016'!P110</f>
        <v>182.12400000000002</v>
      </c>
    </row>
    <row r="247" spans="1:3" ht="31.5">
      <c r="A247" s="4" t="s">
        <v>386</v>
      </c>
      <c r="B247" s="14" t="s">
        <v>172</v>
      </c>
      <c r="C247" s="12">
        <f>'2016'!P111</f>
        <v>106.12625000000001</v>
      </c>
    </row>
    <row r="248" spans="1:3" ht="31.5">
      <c r="A248" s="4" t="s">
        <v>387</v>
      </c>
      <c r="B248" s="5" t="s">
        <v>85</v>
      </c>
      <c r="C248" s="12">
        <f>'2016'!P112</f>
        <v>120.90755</v>
      </c>
    </row>
    <row r="249" spans="1:3" ht="31.5">
      <c r="A249" s="4" t="s">
        <v>388</v>
      </c>
      <c r="B249" s="5" t="s">
        <v>87</v>
      </c>
      <c r="C249" s="12">
        <f>'2016'!P113</f>
        <v>127.16469999999997</v>
      </c>
    </row>
    <row r="250" spans="1:3" ht="47.25">
      <c r="A250" s="4" t="s">
        <v>389</v>
      </c>
      <c r="B250" s="5" t="s">
        <v>589</v>
      </c>
      <c r="C250" s="12">
        <v>165</v>
      </c>
    </row>
    <row r="251" spans="1:3" ht="31.5">
      <c r="A251" s="4" t="s">
        <v>390</v>
      </c>
      <c r="B251" s="5" t="s">
        <v>89</v>
      </c>
      <c r="C251" s="12">
        <f>'2016'!P114</f>
        <v>111.83</v>
      </c>
    </row>
    <row r="252" spans="1:3" ht="31.5">
      <c r="A252" s="4" t="s">
        <v>391</v>
      </c>
      <c r="B252" s="14" t="s">
        <v>221</v>
      </c>
      <c r="C252" s="12">
        <f>'2016'!P115</f>
        <v>89.0718</v>
      </c>
    </row>
    <row r="253" spans="1:3" ht="31.5">
      <c r="A253" s="4" t="s">
        <v>392</v>
      </c>
      <c r="B253" s="5" t="s">
        <v>91</v>
      </c>
      <c r="C253" s="12">
        <f>'2016'!P116</f>
        <v>64.0064</v>
      </c>
    </row>
    <row r="254" spans="1:3" ht="15.75">
      <c r="A254" s="4" t="s">
        <v>393</v>
      </c>
      <c r="B254" s="40" t="s">
        <v>9</v>
      </c>
      <c r="C254" s="12">
        <f>'2016'!P18</f>
        <v>121.117885</v>
      </c>
    </row>
    <row r="255" spans="1:3" ht="15.75">
      <c r="A255" s="4" t="s">
        <v>394</v>
      </c>
      <c r="B255" s="17" t="s">
        <v>24</v>
      </c>
      <c r="C255" s="12">
        <f>'2016'!P19</f>
        <v>106.46631</v>
      </c>
    </row>
    <row r="256" spans="1:3" ht="15.75">
      <c r="A256" s="4" t="s">
        <v>395</v>
      </c>
      <c r="B256" s="17" t="s">
        <v>231</v>
      </c>
      <c r="C256" s="12">
        <f>'2016'!P20</f>
        <v>68.68191</v>
      </c>
    </row>
    <row r="257" spans="1:3" ht="31.5">
      <c r="A257" s="4" t="s">
        <v>647</v>
      </c>
      <c r="B257" s="17" t="s">
        <v>234</v>
      </c>
      <c r="C257" s="12">
        <f>'2016'!P21</f>
        <v>164.35545</v>
      </c>
    </row>
    <row r="258" spans="1:3" ht="15.75">
      <c r="A258" s="4" t="s">
        <v>648</v>
      </c>
      <c r="B258" s="17" t="s">
        <v>229</v>
      </c>
      <c r="C258" s="12">
        <f>'2016'!P22</f>
        <v>15.08145</v>
      </c>
    </row>
    <row r="259" spans="1:3" ht="15.75">
      <c r="A259" s="4" t="s">
        <v>649</v>
      </c>
      <c r="B259" s="17" t="s">
        <v>15</v>
      </c>
      <c r="C259" s="12">
        <f>'2016'!P23</f>
        <v>162.41496</v>
      </c>
    </row>
    <row r="260" spans="1:3" ht="15.75">
      <c r="A260" s="4" t="s">
        <v>650</v>
      </c>
      <c r="B260" s="17" t="s">
        <v>31</v>
      </c>
      <c r="C260" s="12">
        <f>'2016'!P24</f>
        <v>196.501125</v>
      </c>
    </row>
    <row r="261" spans="1:3" ht="15.75">
      <c r="A261" s="4" t="s">
        <v>651</v>
      </c>
      <c r="B261" s="17" t="s">
        <v>48</v>
      </c>
      <c r="C261" s="12">
        <f>'2016'!P25</f>
        <v>115.34752999999996</v>
      </c>
    </row>
    <row r="262" spans="1:3" ht="15.75">
      <c r="A262" s="4" t="s">
        <v>652</v>
      </c>
      <c r="B262" s="17" t="s">
        <v>23</v>
      </c>
      <c r="C262" s="12">
        <f>'2016'!P26</f>
        <v>220.260765</v>
      </c>
    </row>
    <row r="263" spans="1:3" ht="15.75">
      <c r="A263" s="4" t="s">
        <v>653</v>
      </c>
      <c r="B263" s="19" t="s">
        <v>514</v>
      </c>
      <c r="C263" s="12">
        <f>'2016'!P27</f>
        <v>140.959035</v>
      </c>
    </row>
    <row r="264" spans="1:3" ht="15.75">
      <c r="A264" s="4" t="s">
        <v>654</v>
      </c>
      <c r="B264" s="19" t="s">
        <v>489</v>
      </c>
      <c r="C264" s="12">
        <f>'2016'!P28</f>
        <v>41.68605000000001</v>
      </c>
    </row>
    <row r="265" spans="1:3" ht="15.75">
      <c r="A265" s="4" t="s">
        <v>655</v>
      </c>
      <c r="B265" s="19" t="s">
        <v>169</v>
      </c>
      <c r="C265" s="12">
        <f>'2016'!P29</f>
        <v>41.68605000000001</v>
      </c>
    </row>
    <row r="266" spans="1:3" ht="31.5">
      <c r="A266" s="4" t="s">
        <v>656</v>
      </c>
      <c r="B266" s="19" t="s">
        <v>496</v>
      </c>
      <c r="C266" s="12">
        <f>'2016'!P30</f>
        <v>215.79663</v>
      </c>
    </row>
    <row r="267" spans="1:3" ht="15.75">
      <c r="A267" s="4" t="s">
        <v>657</v>
      </c>
      <c r="B267" s="17" t="s">
        <v>28</v>
      </c>
      <c r="C267" s="12">
        <f>'2016'!P31</f>
        <v>85.10271</v>
      </c>
    </row>
    <row r="268" spans="1:3" ht="15.75">
      <c r="A268" s="4" t="s">
        <v>658</v>
      </c>
      <c r="B268" s="17" t="s">
        <v>485</v>
      </c>
      <c r="C268" s="12">
        <f>'2016'!P32</f>
        <v>24.095145000000002</v>
      </c>
    </row>
    <row r="269" spans="1:3" ht="15.75">
      <c r="A269" s="4" t="s">
        <v>659</v>
      </c>
      <c r="B269" s="17" t="s">
        <v>486</v>
      </c>
      <c r="C269" s="12">
        <f>'2016'!P33</f>
        <v>22.504924999999997</v>
      </c>
    </row>
    <row r="270" spans="1:3" ht="15.75">
      <c r="A270" s="4" t="s">
        <v>660</v>
      </c>
      <c r="B270" s="5" t="s">
        <v>16</v>
      </c>
      <c r="C270" s="12">
        <f>'2016'!P16</f>
        <v>34.560106999999995</v>
      </c>
    </row>
    <row r="271" spans="1:3" ht="15.75">
      <c r="A271" s="4" t="s">
        <v>661</v>
      </c>
      <c r="B271" s="5" t="s">
        <v>20</v>
      </c>
      <c r="C271" s="12">
        <f>'2016'!P9</f>
        <v>50.295976047619035</v>
      </c>
    </row>
    <row r="272" spans="1:3" ht="15.75">
      <c r="A272" s="4" t="s">
        <v>662</v>
      </c>
      <c r="B272" s="15" t="s">
        <v>11</v>
      </c>
      <c r="C272" s="12">
        <f>'2016'!P37</f>
        <v>847.4872</v>
      </c>
    </row>
    <row r="273" spans="1:3" ht="31.5">
      <c r="A273" s="4" t="s">
        <v>663</v>
      </c>
      <c r="B273" s="17" t="s">
        <v>32</v>
      </c>
      <c r="C273" s="12">
        <f>'2016'!P38</f>
        <v>416.19689999999997</v>
      </c>
    </row>
    <row r="274" spans="1:3" ht="31.5">
      <c r="A274" s="4" t="s">
        <v>664</v>
      </c>
      <c r="B274" s="15" t="s">
        <v>10</v>
      </c>
      <c r="C274" s="12">
        <f>'2016'!P39</f>
        <v>446.1205</v>
      </c>
    </row>
    <row r="275" spans="1:3" ht="30.75" customHeight="1">
      <c r="A275" s="4" t="s">
        <v>665</v>
      </c>
      <c r="B275" s="15" t="s">
        <v>12</v>
      </c>
      <c r="C275" s="12">
        <f>'2016'!P40</f>
        <v>326.0183325</v>
      </c>
    </row>
    <row r="276" spans="1:3" ht="47.25">
      <c r="A276" s="4" t="s">
        <v>666</v>
      </c>
      <c r="B276" s="17" t="s">
        <v>13</v>
      </c>
      <c r="C276" s="12">
        <f>'2016'!P41</f>
        <v>348.752335</v>
      </c>
    </row>
    <row r="277" spans="1:3" ht="15.75">
      <c r="A277" s="4" t="s">
        <v>667</v>
      </c>
      <c r="B277" s="9" t="s">
        <v>790</v>
      </c>
      <c r="C277" s="12">
        <f>'2016'!P45</f>
        <v>119.48387500000003</v>
      </c>
    </row>
    <row r="278" spans="1:3" ht="15.75">
      <c r="A278" s="4" t="s">
        <v>668</v>
      </c>
      <c r="B278" s="5" t="s">
        <v>245</v>
      </c>
      <c r="C278" s="12">
        <f>'2016'!P50</f>
        <v>383.31167500000004</v>
      </c>
    </row>
    <row r="279" spans="1:3" ht="15.75">
      <c r="A279" s="4" t="s">
        <v>669</v>
      </c>
      <c r="B279" s="17" t="s">
        <v>575</v>
      </c>
      <c r="C279" s="12">
        <f>'2016'!P51</f>
        <v>400.22012500000005</v>
      </c>
    </row>
    <row r="280" spans="1:3" ht="15.75">
      <c r="A280" s="4" t="s">
        <v>670</v>
      </c>
      <c r="B280" s="17" t="s">
        <v>525</v>
      </c>
      <c r="C280" s="12">
        <f>'2016'!P52</f>
        <v>352.99307500000003</v>
      </c>
    </row>
    <row r="281" spans="1:3" ht="15.75">
      <c r="A281" s="4" t="s">
        <v>671</v>
      </c>
      <c r="B281" s="17" t="s">
        <v>528</v>
      </c>
      <c r="C281" s="12">
        <f>'2016'!P53</f>
        <v>237.04007799760194</v>
      </c>
    </row>
    <row r="282" spans="1:3" ht="15.75">
      <c r="A282" s="4" t="s">
        <v>672</v>
      </c>
      <c r="B282" s="17" t="s">
        <v>526</v>
      </c>
      <c r="C282" s="12">
        <f>'2016'!P54</f>
        <v>267.3586779976019</v>
      </c>
    </row>
    <row r="283" spans="1:3" ht="15.75">
      <c r="A283" s="4" t="s">
        <v>673</v>
      </c>
      <c r="B283" s="17" t="s">
        <v>531</v>
      </c>
      <c r="C283" s="12">
        <f>'2016'!P55</f>
        <v>275.447425</v>
      </c>
    </row>
    <row r="284" spans="1:3" ht="15.75">
      <c r="A284" s="4" t="s">
        <v>674</v>
      </c>
      <c r="B284" s="17" t="s">
        <v>570</v>
      </c>
      <c r="C284" s="12">
        <f>'2016'!P56</f>
        <v>275.447425</v>
      </c>
    </row>
    <row r="285" spans="1:3" ht="31.5">
      <c r="A285" s="4" t="s">
        <v>675</v>
      </c>
      <c r="B285" s="17" t="s">
        <v>572</v>
      </c>
      <c r="C285" s="12">
        <f>'2016'!P57</f>
        <v>275.447425</v>
      </c>
    </row>
    <row r="286" spans="1:3" ht="15.75">
      <c r="A286" s="4" t="s">
        <v>676</v>
      </c>
      <c r="B286" s="17" t="s">
        <v>569</v>
      </c>
      <c r="C286" s="12">
        <f>'2016'!P58</f>
        <v>275.447425</v>
      </c>
    </row>
    <row r="287" spans="1:3" ht="15.75">
      <c r="A287" s="4" t="s">
        <v>677</v>
      </c>
      <c r="B287" s="17" t="s">
        <v>533</v>
      </c>
      <c r="C287" s="12">
        <f>'2016'!P59</f>
        <v>273.84784540816327</v>
      </c>
    </row>
    <row r="288" spans="1:3" ht="15.75">
      <c r="A288" s="4" t="s">
        <v>678</v>
      </c>
      <c r="B288" s="17" t="s">
        <v>535</v>
      </c>
      <c r="C288" s="12">
        <f>'2016'!P60</f>
        <v>351.3934954081633</v>
      </c>
    </row>
    <row r="289" spans="1:3" ht="15.75">
      <c r="A289" s="4" t="s">
        <v>679</v>
      </c>
      <c r="B289" s="19" t="s">
        <v>497</v>
      </c>
      <c r="C289" s="12">
        <f>'2016'!P160</f>
        <v>179.87683999999996</v>
      </c>
    </row>
    <row r="290" spans="1:3" ht="31.5">
      <c r="A290" s="4" t="s">
        <v>680</v>
      </c>
      <c r="B290" s="19" t="s">
        <v>498</v>
      </c>
      <c r="C290" s="12">
        <f>'2016'!P161</f>
        <v>165.28199999999995</v>
      </c>
    </row>
    <row r="291" spans="1:3" ht="15.75">
      <c r="A291" s="4" t="s">
        <v>681</v>
      </c>
      <c r="B291" s="17" t="s">
        <v>171</v>
      </c>
      <c r="C291" s="12">
        <f>'2016'!P162</f>
        <v>624.6957</v>
      </c>
    </row>
    <row r="292" spans="1:3" ht="15.75">
      <c r="A292" s="16" t="s">
        <v>682</v>
      </c>
      <c r="B292" s="17" t="s">
        <v>34</v>
      </c>
      <c r="C292" s="12">
        <f>'2016'!P163</f>
        <v>316.11749999999995</v>
      </c>
    </row>
    <row r="293" spans="1:3" ht="126.75" customHeight="1">
      <c r="A293" s="16" t="s">
        <v>885</v>
      </c>
      <c r="B293" s="39" t="s">
        <v>586</v>
      </c>
      <c r="C293" s="12">
        <f>'2016'!P34</f>
        <v>1351.28565</v>
      </c>
    </row>
    <row r="294" spans="1:3" ht="63" customHeight="1">
      <c r="A294" s="16" t="s">
        <v>886</v>
      </c>
      <c r="B294" s="39" t="s">
        <v>846</v>
      </c>
      <c r="C294" s="12">
        <f>'2016'!P35</f>
        <v>270.8371314260794</v>
      </c>
    </row>
    <row r="295" spans="1:3" ht="49.5" customHeight="1">
      <c r="A295" s="119" t="s">
        <v>683</v>
      </c>
      <c r="B295" s="119"/>
      <c r="C295" s="119"/>
    </row>
    <row r="296" spans="1:3" ht="31.5">
      <c r="A296" s="4" t="s">
        <v>684</v>
      </c>
      <c r="B296" s="5" t="s">
        <v>73</v>
      </c>
      <c r="C296" s="13">
        <f>'2016'!P104</f>
        <v>106.0205</v>
      </c>
    </row>
    <row r="297" spans="1:3" ht="31.5">
      <c r="A297" s="4" t="s">
        <v>685</v>
      </c>
      <c r="B297" s="5" t="s">
        <v>75</v>
      </c>
      <c r="C297" s="13">
        <f>'2016'!P105</f>
        <v>71.802</v>
      </c>
    </row>
    <row r="298" spans="1:3" ht="31.5">
      <c r="A298" s="4" t="s">
        <v>686</v>
      </c>
      <c r="B298" s="5" t="s">
        <v>79</v>
      </c>
      <c r="C298" s="12">
        <f>'2016'!P107</f>
        <v>116.79535000000001</v>
      </c>
    </row>
    <row r="299" spans="1:3" ht="31.5">
      <c r="A299" s="4" t="s">
        <v>687</v>
      </c>
      <c r="B299" s="5" t="s">
        <v>81</v>
      </c>
      <c r="C299" s="12">
        <f>'2016'!P108</f>
        <v>100.33279999999999</v>
      </c>
    </row>
    <row r="300" spans="1:3" ht="31.5">
      <c r="A300" s="4" t="s">
        <v>688</v>
      </c>
      <c r="B300" s="5" t="s">
        <v>83</v>
      </c>
      <c r="C300" s="12">
        <f>'2016'!P109</f>
        <v>106.6416</v>
      </c>
    </row>
    <row r="301" spans="1:3" ht="31.5">
      <c r="A301" s="4" t="s">
        <v>689</v>
      </c>
      <c r="B301" s="14" t="s">
        <v>172</v>
      </c>
      <c r="C301" s="12">
        <f>'2016'!P111</f>
        <v>106.12625000000001</v>
      </c>
    </row>
    <row r="302" spans="1:3" ht="31.5">
      <c r="A302" s="4" t="s">
        <v>690</v>
      </c>
      <c r="B302" s="5" t="s">
        <v>85</v>
      </c>
      <c r="C302" s="12">
        <f>'2016'!P112</f>
        <v>120.90755</v>
      </c>
    </row>
    <row r="303" spans="1:3" ht="31.5">
      <c r="A303" s="4" t="s">
        <v>691</v>
      </c>
      <c r="B303" s="5" t="s">
        <v>87</v>
      </c>
      <c r="C303" s="12">
        <f>'2016'!P113</f>
        <v>127.16469999999997</v>
      </c>
    </row>
    <row r="304" spans="1:3" ht="31.5">
      <c r="A304" s="4" t="s">
        <v>692</v>
      </c>
      <c r="B304" s="5" t="s">
        <v>89</v>
      </c>
      <c r="C304" s="12">
        <f>'2016'!P114</f>
        <v>111.83</v>
      </c>
    </row>
    <row r="305" spans="1:3" ht="31.5">
      <c r="A305" s="4" t="s">
        <v>693</v>
      </c>
      <c r="B305" s="5" t="s">
        <v>91</v>
      </c>
      <c r="C305" s="12">
        <f>'2016'!P116</f>
        <v>64.0064</v>
      </c>
    </row>
    <row r="306" spans="1:3" ht="15.75">
      <c r="A306" s="4" t="s">
        <v>694</v>
      </c>
      <c r="B306" s="5" t="s">
        <v>15</v>
      </c>
      <c r="C306" s="12">
        <f>'2016'!P23</f>
        <v>162.41496</v>
      </c>
    </row>
    <row r="307" spans="1:3" ht="15.75">
      <c r="A307" s="4" t="s">
        <v>695</v>
      </c>
      <c r="B307" s="5" t="s">
        <v>248</v>
      </c>
      <c r="C307" s="12">
        <f>'2016'!P18</f>
        <v>121.117885</v>
      </c>
    </row>
    <row r="308" spans="1:3" ht="15.75">
      <c r="A308" s="4" t="s">
        <v>696</v>
      </c>
      <c r="B308" s="5" t="s">
        <v>16</v>
      </c>
      <c r="C308" s="12">
        <f>'2016'!P16</f>
        <v>34.560106999999995</v>
      </c>
    </row>
    <row r="309" spans="1:3" ht="15.75">
      <c r="A309" s="4" t="s">
        <v>697</v>
      </c>
      <c r="B309" s="5" t="s">
        <v>20</v>
      </c>
      <c r="C309" s="12">
        <f>'2016'!P9</f>
        <v>50.295976047619035</v>
      </c>
    </row>
    <row r="310" spans="1:3" ht="15.75">
      <c r="A310" s="4" t="s">
        <v>698</v>
      </c>
      <c r="B310" s="5" t="s">
        <v>499</v>
      </c>
      <c r="C310" s="12">
        <f>'2016'!P27</f>
        <v>140.959035</v>
      </c>
    </row>
    <row r="311" spans="1:3" ht="31.5">
      <c r="A311" s="4" t="s">
        <v>699</v>
      </c>
      <c r="B311" s="5" t="s">
        <v>244</v>
      </c>
      <c r="C311" s="12">
        <f>'2016'!P30</f>
        <v>215.79663</v>
      </c>
    </row>
    <row r="312" spans="1:3" ht="15.75">
      <c r="A312" s="4" t="s">
        <v>700</v>
      </c>
      <c r="B312" s="5" t="s">
        <v>69</v>
      </c>
      <c r="C312" s="12">
        <f>'2016'!P45</f>
        <v>119.48387500000003</v>
      </c>
    </row>
    <row r="313" spans="1:3" ht="15.75">
      <c r="A313" s="4" t="s">
        <v>701</v>
      </c>
      <c r="B313" s="5" t="s">
        <v>243</v>
      </c>
      <c r="C313" s="12">
        <f>'2016'!P160</f>
        <v>179.87683999999996</v>
      </c>
    </row>
    <row r="314" spans="1:3" ht="36.75" customHeight="1">
      <c r="A314" s="119" t="s">
        <v>249</v>
      </c>
      <c r="B314" s="119"/>
      <c r="C314" s="119"/>
    </row>
    <row r="315" spans="1:3" ht="31.5">
      <c r="A315" s="4" t="s">
        <v>396</v>
      </c>
      <c r="B315" s="5" t="s">
        <v>162</v>
      </c>
      <c r="C315" s="12">
        <f>'2016'!P164</f>
        <v>40.03364</v>
      </c>
    </row>
    <row r="316" spans="1:3" ht="31.5">
      <c r="A316" s="4" t="s">
        <v>397</v>
      </c>
      <c r="B316" s="5" t="s">
        <v>163</v>
      </c>
      <c r="C316" s="12">
        <f>'2016'!P165</f>
        <v>40.03364</v>
      </c>
    </row>
    <row r="317" spans="1:3" ht="51" customHeight="1">
      <c r="A317" s="119" t="s">
        <v>250</v>
      </c>
      <c r="B317" s="119"/>
      <c r="C317" s="119"/>
    </row>
    <row r="318" spans="1:3" ht="15.75">
      <c r="A318" s="10"/>
      <c r="B318" s="41" t="s">
        <v>2</v>
      </c>
      <c r="C318" s="12"/>
    </row>
    <row r="319" spans="1:3" ht="15" customHeight="1">
      <c r="A319" s="23" t="s">
        <v>398</v>
      </c>
      <c r="B319" s="19" t="s">
        <v>22</v>
      </c>
      <c r="C319" s="12">
        <f>'2016'!P8</f>
        <v>91.8717683076923</v>
      </c>
    </row>
    <row r="320" spans="1:3" ht="15.75">
      <c r="A320" s="23" t="s">
        <v>399</v>
      </c>
      <c r="B320" s="19" t="s">
        <v>20</v>
      </c>
      <c r="C320" s="12">
        <f>'2016'!P9</f>
        <v>50.295976047619035</v>
      </c>
    </row>
    <row r="321" spans="1:3" ht="15.75">
      <c r="A321" s="23" t="s">
        <v>400</v>
      </c>
      <c r="B321" s="19" t="s">
        <v>19</v>
      </c>
      <c r="C321" s="12">
        <f>'2016'!P10</f>
        <v>43.7900475</v>
      </c>
    </row>
    <row r="322" spans="1:3" ht="15.75">
      <c r="A322" s="23" t="s">
        <v>401</v>
      </c>
      <c r="B322" s="19" t="s">
        <v>54</v>
      </c>
      <c r="C322" s="12">
        <f>'2016'!P11</f>
        <v>114.50922369999999</v>
      </c>
    </row>
    <row r="323" spans="1:3" ht="15.75">
      <c r="A323" s="23" t="s">
        <v>402</v>
      </c>
      <c r="B323" s="19" t="s">
        <v>21</v>
      </c>
      <c r="C323" s="12">
        <f>'2016'!P12</f>
        <v>40.381107</v>
      </c>
    </row>
    <row r="324" spans="1:3" ht="15.75">
      <c r="A324" s="23" t="s">
        <v>403</v>
      </c>
      <c r="B324" s="19" t="s">
        <v>51</v>
      </c>
      <c r="C324" s="12">
        <f>'2016'!P13</f>
        <v>26.95296414285714</v>
      </c>
    </row>
    <row r="325" spans="1:3" ht="15.75">
      <c r="A325" s="23" t="s">
        <v>404</v>
      </c>
      <c r="B325" s="19" t="s">
        <v>18</v>
      </c>
      <c r="C325" s="12">
        <f>'2016'!P14</f>
        <v>40.75134511904761</v>
      </c>
    </row>
    <row r="326" spans="1:3" ht="15.75">
      <c r="A326" s="23" t="s">
        <v>405</v>
      </c>
      <c r="B326" s="19" t="s">
        <v>17</v>
      </c>
      <c r="C326" s="12">
        <f>'2016'!P15</f>
        <v>36.459178452380954</v>
      </c>
    </row>
    <row r="327" spans="1:3" ht="15.75">
      <c r="A327" s="23" t="s">
        <v>406</v>
      </c>
      <c r="B327" s="19" t="s">
        <v>16</v>
      </c>
      <c r="C327" s="12">
        <f>'2016'!P16</f>
        <v>34.560106999999995</v>
      </c>
    </row>
    <row r="328" spans="1:3" ht="15.75">
      <c r="A328" s="22" t="s">
        <v>407</v>
      </c>
      <c r="B328" s="24" t="s">
        <v>9</v>
      </c>
      <c r="C328" s="12">
        <f>'2016'!P18</f>
        <v>121.117885</v>
      </c>
    </row>
    <row r="329" spans="1:3" ht="15.75">
      <c r="A329" s="22" t="s">
        <v>408</v>
      </c>
      <c r="B329" s="17" t="s">
        <v>24</v>
      </c>
      <c r="C329" s="12">
        <f>'2016'!P19</f>
        <v>106.46631</v>
      </c>
    </row>
    <row r="330" spans="1:3" ht="15.75">
      <c r="A330" s="22" t="s">
        <v>409</v>
      </c>
      <c r="B330" s="17" t="s">
        <v>231</v>
      </c>
      <c r="C330" s="12">
        <f>'2016'!P20</f>
        <v>68.68191</v>
      </c>
    </row>
    <row r="331" spans="1:3" ht="31.5">
      <c r="A331" s="10" t="s">
        <v>410</v>
      </c>
      <c r="B331" s="17" t="s">
        <v>234</v>
      </c>
      <c r="C331" s="12">
        <f>'2016'!P21</f>
        <v>164.35545</v>
      </c>
    </row>
    <row r="332" spans="1:3" ht="15.75">
      <c r="A332" s="20" t="s">
        <v>411</v>
      </c>
      <c r="B332" s="17" t="s">
        <v>229</v>
      </c>
      <c r="C332" s="12">
        <f>'2016'!P22</f>
        <v>15.08145</v>
      </c>
    </row>
    <row r="333" spans="1:3" ht="15.75">
      <c r="A333" s="10" t="s">
        <v>412</v>
      </c>
      <c r="B333" s="17" t="s">
        <v>15</v>
      </c>
      <c r="C333" s="12">
        <f>'2016'!P23</f>
        <v>162.41496</v>
      </c>
    </row>
    <row r="334" spans="1:3" ht="15.75">
      <c r="A334" s="23" t="s">
        <v>413</v>
      </c>
      <c r="B334" s="17" t="s">
        <v>31</v>
      </c>
      <c r="C334" s="12">
        <f>'2016'!P24</f>
        <v>196.501125</v>
      </c>
    </row>
    <row r="335" spans="1:3" ht="15.75">
      <c r="A335" s="23" t="s">
        <v>414</v>
      </c>
      <c r="B335" s="17" t="s">
        <v>48</v>
      </c>
      <c r="C335" s="12">
        <f>'2016'!P25</f>
        <v>115.34752999999996</v>
      </c>
    </row>
    <row r="336" spans="1:3" ht="15.75">
      <c r="A336" s="23" t="s">
        <v>415</v>
      </c>
      <c r="B336" s="17" t="s">
        <v>23</v>
      </c>
      <c r="C336" s="12">
        <f>'2016'!P26</f>
        <v>220.260765</v>
      </c>
    </row>
    <row r="337" spans="1:3" ht="15.75">
      <c r="A337" s="23" t="s">
        <v>416</v>
      </c>
      <c r="B337" s="19" t="s">
        <v>500</v>
      </c>
      <c r="C337" s="12">
        <f>'2016'!P27</f>
        <v>140.959035</v>
      </c>
    </row>
    <row r="338" spans="1:3" ht="15.75">
      <c r="A338" s="23" t="s">
        <v>417</v>
      </c>
      <c r="B338" s="19" t="s">
        <v>230</v>
      </c>
      <c r="C338" s="12">
        <f>'2016'!P28</f>
        <v>41.68605000000001</v>
      </c>
    </row>
    <row r="339" spans="1:3" ht="15.75">
      <c r="A339" s="23" t="s">
        <v>418</v>
      </c>
      <c r="B339" s="19" t="s">
        <v>169</v>
      </c>
      <c r="C339" s="12">
        <f>'2016'!P29</f>
        <v>41.68605000000001</v>
      </c>
    </row>
    <row r="340" spans="1:3" ht="31.5">
      <c r="A340" s="10" t="s">
        <v>419</v>
      </c>
      <c r="B340" s="19" t="s">
        <v>496</v>
      </c>
      <c r="C340" s="12">
        <f>'2016'!P30</f>
        <v>215.79663</v>
      </c>
    </row>
    <row r="341" spans="1:3" ht="15.75">
      <c r="A341" s="22" t="s">
        <v>420</v>
      </c>
      <c r="B341" s="17" t="s">
        <v>28</v>
      </c>
      <c r="C341" s="12">
        <f>'2016'!P31</f>
        <v>85.10271</v>
      </c>
    </row>
    <row r="342" spans="1:3" ht="15.75">
      <c r="A342" s="22" t="s">
        <v>421</v>
      </c>
      <c r="B342" s="17" t="s">
        <v>485</v>
      </c>
      <c r="C342" s="12">
        <f>'2016'!P32</f>
        <v>24.095145000000002</v>
      </c>
    </row>
    <row r="343" spans="1:3" ht="15.75">
      <c r="A343" s="22" t="s">
        <v>422</v>
      </c>
      <c r="B343" s="17" t="s">
        <v>486</v>
      </c>
      <c r="C343" s="12">
        <f>'2016'!P33</f>
        <v>22.504924999999997</v>
      </c>
    </row>
    <row r="344" spans="1:3" ht="126.75" customHeight="1">
      <c r="A344" s="22" t="s">
        <v>423</v>
      </c>
      <c r="B344" s="39" t="s">
        <v>586</v>
      </c>
      <c r="C344" s="12">
        <f>'2016'!P34</f>
        <v>1351.28565</v>
      </c>
    </row>
    <row r="345" spans="1:3" ht="64.5" customHeight="1">
      <c r="A345" s="22" t="s">
        <v>424</v>
      </c>
      <c r="B345" s="39" t="s">
        <v>846</v>
      </c>
      <c r="C345" s="12">
        <f>'2016'!P35</f>
        <v>270.8371314260794</v>
      </c>
    </row>
    <row r="346" spans="1:3" ht="15.75">
      <c r="A346" s="22"/>
      <c r="B346" s="26" t="s">
        <v>3</v>
      </c>
      <c r="C346" s="12"/>
    </row>
    <row r="347" spans="1:3" ht="15.75">
      <c r="A347" s="23" t="s">
        <v>914</v>
      </c>
      <c r="B347" s="17" t="s">
        <v>11</v>
      </c>
      <c r="C347" s="12">
        <f>'2016'!P37</f>
        <v>847.4872</v>
      </c>
    </row>
    <row r="348" spans="1:3" ht="31.5">
      <c r="A348" s="23" t="s">
        <v>425</v>
      </c>
      <c r="B348" s="17" t="s">
        <v>32</v>
      </c>
      <c r="C348" s="12">
        <f>'2016'!P38</f>
        <v>416.19689999999997</v>
      </c>
    </row>
    <row r="349" spans="1:3" ht="31.5">
      <c r="A349" s="23" t="s">
        <v>426</v>
      </c>
      <c r="B349" s="17" t="s">
        <v>10</v>
      </c>
      <c r="C349" s="12">
        <f>'2016'!P39</f>
        <v>446.1205</v>
      </c>
    </row>
    <row r="350" spans="1:3" ht="31.5">
      <c r="A350" s="23" t="s">
        <v>702</v>
      </c>
      <c r="B350" s="17" t="s">
        <v>12</v>
      </c>
      <c r="C350" s="12">
        <f>'2016'!P40</f>
        <v>326.0183325</v>
      </c>
    </row>
    <row r="351" spans="1:3" ht="47.25">
      <c r="A351" s="23" t="s">
        <v>703</v>
      </c>
      <c r="B351" s="17" t="s">
        <v>13</v>
      </c>
      <c r="C351" s="12">
        <f>'2016'!P41</f>
        <v>348.752335</v>
      </c>
    </row>
    <row r="352" spans="1:3" ht="15.75">
      <c r="A352" s="23"/>
      <c r="B352" s="26" t="s">
        <v>4</v>
      </c>
      <c r="C352" s="12"/>
    </row>
    <row r="353" spans="1:3" ht="15.75">
      <c r="A353" s="23" t="s">
        <v>704</v>
      </c>
      <c r="B353" s="14" t="s">
        <v>788</v>
      </c>
      <c r="C353" s="12">
        <f>'2016'!P45</f>
        <v>119.48387500000003</v>
      </c>
    </row>
    <row r="354" spans="1:3" ht="15.75">
      <c r="A354" s="23" t="s">
        <v>705</v>
      </c>
      <c r="B354" s="14" t="s">
        <v>789</v>
      </c>
      <c r="C354" s="12">
        <f>'2016'!P46</f>
        <v>142.87335</v>
      </c>
    </row>
    <row r="355" spans="1:3" ht="15.75">
      <c r="A355" s="23" t="s">
        <v>706</v>
      </c>
      <c r="B355" s="14" t="s">
        <v>783</v>
      </c>
      <c r="C355" s="12">
        <f>'2016'!P47</f>
        <v>156.063625</v>
      </c>
    </row>
    <row r="356" spans="1:3" ht="15.75">
      <c r="A356" s="23" t="s">
        <v>707</v>
      </c>
      <c r="B356" s="17" t="s">
        <v>27</v>
      </c>
      <c r="C356" s="12">
        <f>'2016'!P48</f>
        <v>104.74260137842647</v>
      </c>
    </row>
    <row r="357" spans="1:3" ht="15.75">
      <c r="A357" s="23" t="s">
        <v>708</v>
      </c>
      <c r="B357" s="17" t="s">
        <v>33</v>
      </c>
      <c r="C357" s="12">
        <f>'2016'!P49</f>
        <v>267.3586779976019</v>
      </c>
    </row>
    <row r="358" spans="1:3" ht="15.75">
      <c r="A358" s="23" t="s">
        <v>709</v>
      </c>
      <c r="B358" s="17" t="s">
        <v>30</v>
      </c>
      <c r="C358" s="12">
        <f>'2016'!P50</f>
        <v>383.31167500000004</v>
      </c>
    </row>
    <row r="359" spans="1:3" ht="15.75">
      <c r="A359" s="23" t="s">
        <v>427</v>
      </c>
      <c r="B359" s="17" t="s">
        <v>575</v>
      </c>
      <c r="C359" s="12">
        <f>'2016'!P51</f>
        <v>400.22012500000005</v>
      </c>
    </row>
    <row r="360" spans="1:3" ht="15.75">
      <c r="A360" s="23" t="s">
        <v>428</v>
      </c>
      <c r="B360" s="17" t="s">
        <v>525</v>
      </c>
      <c r="C360" s="12">
        <f>'2016'!P52</f>
        <v>352.99307500000003</v>
      </c>
    </row>
    <row r="361" spans="1:3" ht="15.75">
      <c r="A361" s="23" t="s">
        <v>429</v>
      </c>
      <c r="B361" s="17" t="s">
        <v>528</v>
      </c>
      <c r="C361" s="12">
        <f>'2016'!P53</f>
        <v>237.04007799760194</v>
      </c>
    </row>
    <row r="362" spans="1:3" ht="15.75">
      <c r="A362" s="23" t="s">
        <v>430</v>
      </c>
      <c r="B362" s="17" t="s">
        <v>526</v>
      </c>
      <c r="C362" s="12">
        <f>'2016'!P54</f>
        <v>267.3586779976019</v>
      </c>
    </row>
    <row r="363" spans="1:3" ht="15.75">
      <c r="A363" s="23" t="s">
        <v>710</v>
      </c>
      <c r="B363" s="17" t="s">
        <v>531</v>
      </c>
      <c r="C363" s="12">
        <f>'2016'!P55</f>
        <v>275.447425</v>
      </c>
    </row>
    <row r="364" spans="1:3" ht="15.75">
      <c r="A364" s="23" t="s">
        <v>711</v>
      </c>
      <c r="B364" s="17" t="s">
        <v>570</v>
      </c>
      <c r="C364" s="12">
        <f>'2016'!P56</f>
        <v>275.447425</v>
      </c>
    </row>
    <row r="365" spans="1:3" ht="31.5">
      <c r="A365" s="23" t="s">
        <v>712</v>
      </c>
      <c r="B365" s="17" t="s">
        <v>572</v>
      </c>
      <c r="C365" s="12">
        <f>'2016'!P57</f>
        <v>275.447425</v>
      </c>
    </row>
    <row r="366" spans="1:3" ht="15.75">
      <c r="A366" s="23" t="s">
        <v>713</v>
      </c>
      <c r="B366" s="17" t="s">
        <v>569</v>
      </c>
      <c r="C366" s="12">
        <f>'2016'!P58</f>
        <v>275.447425</v>
      </c>
    </row>
    <row r="367" spans="1:3" ht="15.75">
      <c r="A367" s="23" t="s">
        <v>714</v>
      </c>
      <c r="B367" s="17" t="s">
        <v>533</v>
      </c>
      <c r="C367" s="12">
        <f>'2016'!P59</f>
        <v>273.84784540816327</v>
      </c>
    </row>
    <row r="368" spans="1:3" ht="15.75">
      <c r="A368" s="23" t="s">
        <v>715</v>
      </c>
      <c r="B368" s="17" t="s">
        <v>535</v>
      </c>
      <c r="C368" s="12">
        <f>'2016'!P60</f>
        <v>351.3934954081633</v>
      </c>
    </row>
    <row r="369" spans="1:3" ht="15.75">
      <c r="A369" s="23" t="s">
        <v>716</v>
      </c>
      <c r="B369" s="19" t="s">
        <v>494</v>
      </c>
      <c r="C369" s="12">
        <f>'2016'!P169</f>
        <v>458.23837499999996</v>
      </c>
    </row>
    <row r="370" spans="1:3" ht="15.75">
      <c r="A370" s="23"/>
      <c r="B370" s="26" t="s">
        <v>5</v>
      </c>
      <c r="C370" s="12"/>
    </row>
    <row r="371" spans="1:3" ht="15.75">
      <c r="A371" s="23" t="s">
        <v>717</v>
      </c>
      <c r="B371" s="5" t="s">
        <v>517</v>
      </c>
      <c r="C371" s="12">
        <f>'2016'!P79</f>
        <v>137.98964982857143</v>
      </c>
    </row>
    <row r="372" spans="1:3" ht="47.25">
      <c r="A372" s="23" t="s">
        <v>915</v>
      </c>
      <c r="B372" s="5" t="s">
        <v>189</v>
      </c>
      <c r="C372" s="12">
        <f>'2016'!P80</f>
        <v>233.57161392857142</v>
      </c>
    </row>
    <row r="373" spans="1:3" ht="47.25">
      <c r="A373" s="23" t="s">
        <v>718</v>
      </c>
      <c r="B373" s="42" t="s">
        <v>185</v>
      </c>
      <c r="C373" s="12">
        <f>'2016'!P81</f>
        <v>233.57161392857142</v>
      </c>
    </row>
    <row r="374" spans="1:3" ht="31.5">
      <c r="A374" s="23" t="s">
        <v>719</v>
      </c>
      <c r="B374" s="5" t="s">
        <v>190</v>
      </c>
      <c r="C374" s="12">
        <f>'2016'!P82</f>
        <v>181.83669318095238</v>
      </c>
    </row>
    <row r="375" spans="1:3" ht="31.5">
      <c r="A375" s="23" t="s">
        <v>720</v>
      </c>
      <c r="B375" s="5" t="s">
        <v>188</v>
      </c>
      <c r="C375" s="12">
        <f>'2016'!P83</f>
        <v>182.62835984761904</v>
      </c>
    </row>
    <row r="376" spans="1:3" ht="15.75">
      <c r="A376" s="23"/>
      <c r="B376" s="27" t="s">
        <v>196</v>
      </c>
      <c r="C376" s="12"/>
    </row>
    <row r="377" spans="1:3" ht="31.5">
      <c r="A377" s="23" t="s">
        <v>721</v>
      </c>
      <c r="B377" s="19" t="s">
        <v>195</v>
      </c>
      <c r="C377" s="12">
        <f>'2016'!P85</f>
        <v>221.628</v>
      </c>
    </row>
    <row r="378" spans="1:3" ht="31.5">
      <c r="A378" s="23" t="s">
        <v>722</v>
      </c>
      <c r="B378" s="19" t="s">
        <v>201</v>
      </c>
      <c r="C378" s="12">
        <f>'2016'!P86</f>
        <v>95.736</v>
      </c>
    </row>
    <row r="379" spans="1:3" ht="31.5">
      <c r="A379" s="23" t="s">
        <v>723</v>
      </c>
      <c r="B379" s="19" t="s">
        <v>202</v>
      </c>
      <c r="C379" s="12">
        <f>'2016'!P87</f>
        <v>161.31810000000002</v>
      </c>
    </row>
    <row r="380" spans="1:3" ht="31.5">
      <c r="A380" s="23" t="s">
        <v>724</v>
      </c>
      <c r="B380" s="19" t="s">
        <v>203</v>
      </c>
      <c r="C380" s="12">
        <f>'2016'!P88</f>
        <v>119.47770000000001</v>
      </c>
    </row>
    <row r="381" spans="1:3" ht="31.5">
      <c r="A381" s="23" t="s">
        <v>725</v>
      </c>
      <c r="B381" s="14" t="s">
        <v>552</v>
      </c>
      <c r="C381" s="12">
        <f>'2016'!P89</f>
        <v>171.5784</v>
      </c>
    </row>
    <row r="382" spans="1:3" ht="31.5">
      <c r="A382" s="23" t="s">
        <v>726</v>
      </c>
      <c r="B382" s="19" t="s">
        <v>210</v>
      </c>
      <c r="C382" s="12">
        <f>'2016'!P90</f>
        <v>267.79049999999995</v>
      </c>
    </row>
    <row r="383" spans="1:3" ht="31.5">
      <c r="A383" s="23" t="s">
        <v>727</v>
      </c>
      <c r="B383" s="19" t="s">
        <v>204</v>
      </c>
      <c r="C383" s="12">
        <f>'2016'!P91</f>
        <v>166.716</v>
      </c>
    </row>
    <row r="384" spans="1:3" ht="31.5">
      <c r="A384" s="23" t="s">
        <v>728</v>
      </c>
      <c r="B384" s="19" t="s">
        <v>205</v>
      </c>
      <c r="C384" s="12">
        <f>'2016'!P92</f>
        <v>265.2389999999999</v>
      </c>
    </row>
    <row r="385" spans="1:3" ht="31.5">
      <c r="A385" s="25" t="s">
        <v>729</v>
      </c>
      <c r="B385" s="19" t="s">
        <v>213</v>
      </c>
      <c r="C385" s="12">
        <f>'2016'!P93</f>
        <v>291.2336</v>
      </c>
    </row>
    <row r="386" spans="1:3" ht="31.5">
      <c r="A386" s="25" t="s">
        <v>431</v>
      </c>
      <c r="B386" s="14" t="s">
        <v>554</v>
      </c>
      <c r="C386" s="12">
        <f>'2016'!P94</f>
        <v>152.70149999999998</v>
      </c>
    </row>
    <row r="387" spans="1:3" ht="31.5">
      <c r="A387" s="23" t="s">
        <v>432</v>
      </c>
      <c r="B387" s="19" t="s">
        <v>206</v>
      </c>
      <c r="C387" s="12">
        <f>'2016'!P95</f>
        <v>236.29049999999998</v>
      </c>
    </row>
    <row r="388" spans="1:3" ht="31.5">
      <c r="A388" s="23" t="s">
        <v>433</v>
      </c>
      <c r="B388" s="19" t="s">
        <v>207</v>
      </c>
      <c r="C388" s="12">
        <f>'2016'!P96</f>
        <v>198.92339999999996</v>
      </c>
    </row>
    <row r="389" spans="1:3" ht="31.5">
      <c r="A389" s="23" t="s">
        <v>434</v>
      </c>
      <c r="B389" s="14" t="s">
        <v>556</v>
      </c>
      <c r="C389" s="12">
        <f>'2016'!P97</f>
        <v>149.9967</v>
      </c>
    </row>
    <row r="390" spans="1:3" ht="31.5">
      <c r="A390" s="23" t="s">
        <v>435</v>
      </c>
      <c r="B390" s="19" t="s">
        <v>208</v>
      </c>
      <c r="C390" s="12">
        <f>'2016'!P98</f>
        <v>160.9149</v>
      </c>
    </row>
    <row r="391" spans="1:3" ht="31.5">
      <c r="A391" s="23" t="s">
        <v>436</v>
      </c>
      <c r="B391" s="19" t="s">
        <v>218</v>
      </c>
      <c r="C391" s="12">
        <f>'2016'!P99</f>
        <v>140.3504</v>
      </c>
    </row>
    <row r="392" spans="1:3" ht="31.5">
      <c r="A392" s="23" t="s">
        <v>437</v>
      </c>
      <c r="B392" s="19" t="s">
        <v>219</v>
      </c>
      <c r="C392" s="12">
        <f>'2016'!P100</f>
        <v>118.7624</v>
      </c>
    </row>
    <row r="393" spans="1:3" ht="31.5">
      <c r="A393" s="23" t="s">
        <v>438</v>
      </c>
      <c r="B393" s="19" t="s">
        <v>209</v>
      </c>
      <c r="C393" s="12">
        <f>'2016'!P101</f>
        <v>95.5756</v>
      </c>
    </row>
    <row r="394" spans="1:3" ht="15.75">
      <c r="A394" s="23"/>
      <c r="B394" s="26" t="s">
        <v>26</v>
      </c>
      <c r="C394" s="12"/>
    </row>
    <row r="395" spans="1:3" ht="31.5">
      <c r="A395" s="23" t="s">
        <v>439</v>
      </c>
      <c r="B395" s="19" t="s">
        <v>73</v>
      </c>
      <c r="C395" s="12">
        <f>'2016'!P104</f>
        <v>106.0205</v>
      </c>
    </row>
    <row r="396" spans="1:3" ht="31.5">
      <c r="A396" s="23" t="s">
        <v>440</v>
      </c>
      <c r="B396" s="19" t="s">
        <v>75</v>
      </c>
      <c r="C396" s="12">
        <f>'2016'!P105</f>
        <v>71.802</v>
      </c>
    </row>
    <row r="397" spans="1:3" ht="31.5">
      <c r="A397" s="23" t="s">
        <v>441</v>
      </c>
      <c r="B397" s="19" t="s">
        <v>77</v>
      </c>
      <c r="C397" s="12">
        <f>'2016'!P106</f>
        <v>112.12374999999997</v>
      </c>
    </row>
    <row r="398" spans="1:3" ht="31.5">
      <c r="A398" s="10" t="s">
        <v>730</v>
      </c>
      <c r="B398" s="19" t="s">
        <v>79</v>
      </c>
      <c r="C398" s="12">
        <f>'2016'!P107</f>
        <v>116.79535000000001</v>
      </c>
    </row>
    <row r="399" spans="1:3" ht="31.5">
      <c r="A399" s="10" t="s">
        <v>731</v>
      </c>
      <c r="B399" s="19" t="s">
        <v>81</v>
      </c>
      <c r="C399" s="12">
        <f>'2016'!P108</f>
        <v>100.33279999999999</v>
      </c>
    </row>
    <row r="400" spans="1:3" ht="31.5">
      <c r="A400" s="10" t="s">
        <v>442</v>
      </c>
      <c r="B400" s="19" t="s">
        <v>83</v>
      </c>
      <c r="C400" s="12">
        <f>'2016'!P109</f>
        <v>106.6416</v>
      </c>
    </row>
    <row r="401" spans="1:3" ht="31.5">
      <c r="A401" s="10" t="s">
        <v>443</v>
      </c>
      <c r="B401" s="19" t="s">
        <v>235</v>
      </c>
      <c r="C401" s="12">
        <f>'2016'!P110</f>
        <v>182.12400000000002</v>
      </c>
    </row>
    <row r="402" spans="1:3" ht="31.5">
      <c r="A402" s="10" t="s">
        <v>444</v>
      </c>
      <c r="B402" s="19" t="s">
        <v>172</v>
      </c>
      <c r="C402" s="12">
        <f>'2016'!P111</f>
        <v>106.12625000000001</v>
      </c>
    </row>
    <row r="403" spans="1:3" ht="31.5">
      <c r="A403" s="23" t="s">
        <v>445</v>
      </c>
      <c r="B403" s="19" t="s">
        <v>85</v>
      </c>
      <c r="C403" s="12">
        <f>'2016'!P112</f>
        <v>120.90755</v>
      </c>
    </row>
    <row r="404" spans="1:3" ht="31.5">
      <c r="A404" s="10" t="s">
        <v>446</v>
      </c>
      <c r="B404" s="19" t="s">
        <v>87</v>
      </c>
      <c r="C404" s="12">
        <f>'2016'!P113</f>
        <v>127.16469999999997</v>
      </c>
    </row>
    <row r="405" spans="1:3" ht="47.25">
      <c r="A405" s="10" t="s">
        <v>447</v>
      </c>
      <c r="B405" s="5" t="s">
        <v>589</v>
      </c>
      <c r="C405" s="12">
        <v>165</v>
      </c>
    </row>
    <row r="406" spans="1:3" ht="31.5">
      <c r="A406" s="23" t="s">
        <v>448</v>
      </c>
      <c r="B406" s="19" t="s">
        <v>89</v>
      </c>
      <c r="C406" s="12">
        <f>'2016'!P114</f>
        <v>111.83</v>
      </c>
    </row>
    <row r="407" spans="1:3" ht="31.5">
      <c r="A407" s="10" t="s">
        <v>449</v>
      </c>
      <c r="B407" s="19" t="s">
        <v>221</v>
      </c>
      <c r="C407" s="12">
        <f>'2016'!P115</f>
        <v>89.0718</v>
      </c>
    </row>
    <row r="408" spans="1:3" ht="31.5">
      <c r="A408" s="10" t="s">
        <v>450</v>
      </c>
      <c r="B408" s="19" t="s">
        <v>91</v>
      </c>
      <c r="C408" s="12">
        <f>'2016'!P116</f>
        <v>64.0064</v>
      </c>
    </row>
    <row r="409" spans="1:3" ht="15.75">
      <c r="A409" s="10"/>
      <c r="B409" s="26" t="s">
        <v>25</v>
      </c>
      <c r="C409" s="12"/>
    </row>
    <row r="410" spans="1:3" ht="31.5">
      <c r="A410" s="10" t="s">
        <v>451</v>
      </c>
      <c r="B410" s="19" t="s">
        <v>121</v>
      </c>
      <c r="C410" s="12">
        <f>'2016'!P119</f>
        <v>154.197</v>
      </c>
    </row>
    <row r="411" spans="1:3" ht="31.5">
      <c r="A411" s="10" t="s">
        <v>452</v>
      </c>
      <c r="B411" s="19" t="s">
        <v>224</v>
      </c>
      <c r="C411" s="12">
        <f>'2016'!P120</f>
        <v>325.00609999999995</v>
      </c>
    </row>
    <row r="412" spans="1:3" ht="31.5">
      <c r="A412" s="10" t="s">
        <v>453</v>
      </c>
      <c r="B412" s="19" t="s">
        <v>129</v>
      </c>
      <c r="C412" s="12">
        <f>'2016'!P121</f>
        <v>95.736</v>
      </c>
    </row>
    <row r="413" spans="1:3" ht="31.5">
      <c r="A413" s="10" t="s">
        <v>454</v>
      </c>
      <c r="B413" s="19" t="s">
        <v>131</v>
      </c>
      <c r="C413" s="12">
        <f>'2016'!P122</f>
        <v>201.4725</v>
      </c>
    </row>
    <row r="414" spans="1:3" ht="31.5">
      <c r="A414" s="22" t="s">
        <v>502</v>
      </c>
      <c r="B414" s="19" t="s">
        <v>113</v>
      </c>
      <c r="C414" s="12">
        <f>'2016'!P124</f>
        <v>187.23825</v>
      </c>
    </row>
    <row r="415" spans="1:3" ht="18.75" customHeight="1">
      <c r="A415" s="22" t="s">
        <v>503</v>
      </c>
      <c r="B415" s="14" t="s">
        <v>562</v>
      </c>
      <c r="C415" s="12">
        <f>'2016'!P125</f>
        <v>214.31849999999997</v>
      </c>
    </row>
    <row r="416" spans="1:3" ht="31.5">
      <c r="A416" s="23" t="s">
        <v>504</v>
      </c>
      <c r="B416" s="19" t="s">
        <v>174</v>
      </c>
      <c r="C416" s="12">
        <f>'2016'!P126</f>
        <v>267.79049999999995</v>
      </c>
    </row>
    <row r="417" spans="1:3" ht="31.5">
      <c r="A417" s="10" t="s">
        <v>505</v>
      </c>
      <c r="B417" s="19" t="s">
        <v>115</v>
      </c>
      <c r="C417" s="12">
        <f>'2016'!P127</f>
        <v>166.716</v>
      </c>
    </row>
    <row r="418" spans="1:3" ht="15" customHeight="1">
      <c r="A418" s="20" t="s">
        <v>506</v>
      </c>
      <c r="B418" s="19" t="s">
        <v>117</v>
      </c>
      <c r="C418" s="12">
        <f>'2016'!P128</f>
        <v>203.34989999999996</v>
      </c>
    </row>
    <row r="419" spans="1:3" ht="19.5" customHeight="1">
      <c r="A419" s="25" t="s">
        <v>507</v>
      </c>
      <c r="B419" s="19" t="s">
        <v>179</v>
      </c>
      <c r="C419" s="12">
        <f>'2016'!P129</f>
        <v>254.72639999999998</v>
      </c>
    </row>
    <row r="420" spans="1:3" ht="31.5">
      <c r="A420" s="23" t="s">
        <v>508</v>
      </c>
      <c r="B420" s="19" t="s">
        <v>127</v>
      </c>
      <c r="C420" s="12">
        <f>'2016'!P130</f>
        <v>236.29049999999998</v>
      </c>
    </row>
    <row r="421" spans="1:3" ht="31.5">
      <c r="A421" s="23" t="s">
        <v>509</v>
      </c>
      <c r="B421" s="19" t="s">
        <v>125</v>
      </c>
      <c r="C421" s="12">
        <f>'2016'!P131</f>
        <v>221.15599999999995</v>
      </c>
    </row>
    <row r="422" spans="1:3" ht="31.5">
      <c r="A422" s="23" t="s">
        <v>510</v>
      </c>
      <c r="B422" s="14" t="s">
        <v>565</v>
      </c>
      <c r="C422" s="12">
        <f>'2016'!P132</f>
        <v>187.33725</v>
      </c>
    </row>
    <row r="423" spans="1:3" ht="31.5">
      <c r="A423" s="23" t="s">
        <v>511</v>
      </c>
      <c r="B423" s="19" t="s">
        <v>111</v>
      </c>
      <c r="C423" s="12">
        <f>'2016'!P133</f>
        <v>187.63379999999998</v>
      </c>
    </row>
    <row r="424" spans="1:3" ht="31.5">
      <c r="A424" s="23" t="s">
        <v>455</v>
      </c>
      <c r="B424" s="19" t="s">
        <v>165</v>
      </c>
      <c r="C424" s="12">
        <f>'2016'!P134</f>
        <v>157.7912</v>
      </c>
    </row>
    <row r="425" spans="1:3" ht="31.5">
      <c r="A425" s="23" t="s">
        <v>456</v>
      </c>
      <c r="B425" s="19" t="s">
        <v>123</v>
      </c>
      <c r="C425" s="12">
        <f>'2016'!P135</f>
        <v>118.7624</v>
      </c>
    </row>
    <row r="426" spans="1:3" ht="31.5">
      <c r="A426" s="23" t="s">
        <v>457</v>
      </c>
      <c r="B426" s="19" t="s">
        <v>119</v>
      </c>
      <c r="C426" s="12">
        <f>'2016'!P136</f>
        <v>79.791</v>
      </c>
    </row>
    <row r="427" spans="1:3" ht="31.5">
      <c r="A427" s="23" t="s">
        <v>458</v>
      </c>
      <c r="B427" s="19" t="s">
        <v>133</v>
      </c>
      <c r="C427" s="12">
        <f>'2016'!P137</f>
        <v>245.10999999999996</v>
      </c>
    </row>
    <row r="428" spans="1:3" ht="15.75">
      <c r="A428" s="23"/>
      <c r="B428" s="26" t="s">
        <v>38</v>
      </c>
      <c r="C428" s="12"/>
    </row>
    <row r="429" spans="1:3" ht="31.5">
      <c r="A429" s="23" t="s">
        <v>459</v>
      </c>
      <c r="B429" s="19" t="s">
        <v>136</v>
      </c>
      <c r="C429" s="12">
        <f>'2016'!P140</f>
        <v>140.7108</v>
      </c>
    </row>
    <row r="430" spans="1:3" ht="31.5">
      <c r="A430" s="23" t="s">
        <v>460</v>
      </c>
      <c r="B430" s="19" t="s">
        <v>226</v>
      </c>
      <c r="C430" s="12">
        <f>'2016'!P141</f>
        <v>221.61190000000002</v>
      </c>
    </row>
    <row r="431" spans="1:3" ht="31.5">
      <c r="A431" s="23" t="s">
        <v>732</v>
      </c>
      <c r="B431" s="19" t="s">
        <v>137</v>
      </c>
      <c r="C431" s="12">
        <f>'2016'!P142</f>
        <v>76.7404</v>
      </c>
    </row>
    <row r="432" spans="1:3" ht="31.5">
      <c r="A432" s="10" t="s">
        <v>461</v>
      </c>
      <c r="B432" s="19" t="s">
        <v>138</v>
      </c>
      <c r="C432" s="12">
        <f>'2016'!P143</f>
        <v>134.5485</v>
      </c>
    </row>
    <row r="433" spans="1:3" ht="31.5">
      <c r="A433" s="10" t="s">
        <v>462</v>
      </c>
      <c r="B433" s="14" t="s">
        <v>559</v>
      </c>
      <c r="C433" s="12">
        <f>'2016'!P144</f>
        <v>168.65549999999996</v>
      </c>
    </row>
    <row r="434" spans="1:3" ht="31.5">
      <c r="A434" s="10" t="s">
        <v>463</v>
      </c>
      <c r="B434" s="19" t="s">
        <v>139</v>
      </c>
      <c r="C434" s="12">
        <f>'2016'!P145</f>
        <v>166.672</v>
      </c>
    </row>
    <row r="435" spans="1:3" ht="18" customHeight="1">
      <c r="A435" s="10" t="s">
        <v>464</v>
      </c>
      <c r="B435" s="14" t="s">
        <v>564</v>
      </c>
      <c r="C435" s="12">
        <f>'2016'!P146</f>
        <v>143.085</v>
      </c>
    </row>
    <row r="436" spans="1:3" ht="31.5">
      <c r="A436" s="10" t="s">
        <v>465</v>
      </c>
      <c r="B436" s="19" t="s">
        <v>176</v>
      </c>
      <c r="C436" s="12">
        <f>'2016'!P147</f>
        <v>277.001765</v>
      </c>
    </row>
    <row r="437" spans="1:3" ht="31.5">
      <c r="A437" s="10" t="s">
        <v>733</v>
      </c>
      <c r="B437" s="19" t="s">
        <v>140</v>
      </c>
      <c r="C437" s="12">
        <f>'2016'!P148</f>
        <v>100.33279999999999</v>
      </c>
    </row>
    <row r="438" spans="1:3" ht="31.5">
      <c r="A438" s="10" t="s">
        <v>466</v>
      </c>
      <c r="B438" s="19" t="s">
        <v>141</v>
      </c>
      <c r="C438" s="12">
        <f>'2016'!P149</f>
        <v>162.76961999999997</v>
      </c>
    </row>
    <row r="439" spans="1:3" ht="18" customHeight="1">
      <c r="A439" s="23" t="s">
        <v>467</v>
      </c>
      <c r="B439" s="19" t="s">
        <v>180</v>
      </c>
      <c r="C439" s="12">
        <f>'2016'!P150</f>
        <v>200.27459999999996</v>
      </c>
    </row>
    <row r="440" spans="1:3" ht="31.5">
      <c r="A440" s="23" t="s">
        <v>468</v>
      </c>
      <c r="B440" s="19" t="s">
        <v>142</v>
      </c>
      <c r="C440" s="12">
        <f>'2016'!P151</f>
        <v>157.7055</v>
      </c>
    </row>
    <row r="441" spans="1:3" ht="31.5">
      <c r="A441" s="23" t="s">
        <v>469</v>
      </c>
      <c r="B441" s="19" t="s">
        <v>143</v>
      </c>
      <c r="C441" s="12">
        <f>'2016'!P152</f>
        <v>149.33879999999996</v>
      </c>
    </row>
    <row r="442" spans="1:3" ht="31.5">
      <c r="A442" s="23" t="s">
        <v>470</v>
      </c>
      <c r="B442" s="14" t="s">
        <v>568</v>
      </c>
      <c r="C442" s="12">
        <f>'2016'!P153</f>
        <v>166.804</v>
      </c>
    </row>
    <row r="443" spans="1:3" ht="31.5">
      <c r="A443" s="23" t="s">
        <v>791</v>
      </c>
      <c r="B443" s="19" t="s">
        <v>157</v>
      </c>
      <c r="C443" s="12">
        <f>'2016'!P154</f>
        <v>147.55545</v>
      </c>
    </row>
    <row r="444" spans="1:3" ht="31.5">
      <c r="A444" s="23" t="s">
        <v>471</v>
      </c>
      <c r="B444" s="19" t="s">
        <v>166</v>
      </c>
      <c r="C444" s="12">
        <f>'2016'!P155</f>
        <v>88.02799999999999</v>
      </c>
    </row>
    <row r="445" spans="1:3" ht="31.5">
      <c r="A445" s="23" t="s">
        <v>887</v>
      </c>
      <c r="B445" s="19" t="s">
        <v>144</v>
      </c>
      <c r="C445" s="12">
        <f>'2016'!P156</f>
        <v>104.02560000000001</v>
      </c>
    </row>
    <row r="446" spans="1:3" ht="31.5">
      <c r="A446" s="23" t="s">
        <v>888</v>
      </c>
      <c r="B446" s="19" t="s">
        <v>145</v>
      </c>
      <c r="C446" s="12">
        <f>'2016'!P157</f>
        <v>64.0064</v>
      </c>
    </row>
    <row r="447" spans="1:3" ht="31.5">
      <c r="A447" s="23" t="s">
        <v>472</v>
      </c>
      <c r="B447" s="19" t="s">
        <v>146</v>
      </c>
      <c r="C447" s="12">
        <f>'2016'!P158</f>
        <v>163.65200000000002</v>
      </c>
    </row>
    <row r="448" spans="1:3" ht="15.75">
      <c r="A448" s="23"/>
      <c r="B448" s="26" t="s">
        <v>501</v>
      </c>
      <c r="C448" s="12"/>
    </row>
    <row r="449" spans="1:3" ht="15.75">
      <c r="A449" s="23" t="s">
        <v>734</v>
      </c>
      <c r="B449" s="19" t="s">
        <v>243</v>
      </c>
      <c r="C449" s="12">
        <f>'2016'!P160</f>
        <v>179.87683999999996</v>
      </c>
    </row>
    <row r="450" spans="1:3" ht="31.5">
      <c r="A450" s="23" t="s">
        <v>473</v>
      </c>
      <c r="B450" s="19" t="s">
        <v>512</v>
      </c>
      <c r="C450" s="12">
        <f>'2016'!P161</f>
        <v>165.28199999999995</v>
      </c>
    </row>
    <row r="451" spans="1:3" ht="15.75">
      <c r="A451" s="23" t="s">
        <v>474</v>
      </c>
      <c r="B451" s="17" t="s">
        <v>171</v>
      </c>
      <c r="C451" s="12">
        <f>'2016'!P162</f>
        <v>624.6957</v>
      </c>
    </row>
    <row r="452" spans="1:3" ht="15.75">
      <c r="A452" s="23" t="s">
        <v>475</v>
      </c>
      <c r="B452" s="17" t="s">
        <v>34</v>
      </c>
      <c r="C452" s="12">
        <f>'2016'!P163</f>
        <v>316.11749999999995</v>
      </c>
    </row>
    <row r="453" spans="1:3" ht="15.75">
      <c r="A453" s="23" t="s">
        <v>476</v>
      </c>
      <c r="B453" s="34" t="s">
        <v>593</v>
      </c>
      <c r="C453" s="12">
        <f>'2016'!P167</f>
        <v>1021.6529999999998</v>
      </c>
    </row>
    <row r="454" spans="1:3" ht="15.75">
      <c r="A454" s="23"/>
      <c r="B454" s="17"/>
      <c r="C454" s="12"/>
    </row>
    <row r="455" spans="1:3" ht="15.75">
      <c r="A455" s="23" t="s">
        <v>477</v>
      </c>
      <c r="B455" s="19" t="s">
        <v>798</v>
      </c>
      <c r="C455" s="12">
        <f>'2016'!P202</f>
        <v>587.7759599999999</v>
      </c>
    </row>
    <row r="456" spans="1:3" ht="15.75">
      <c r="A456" s="23" t="s">
        <v>478</v>
      </c>
      <c r="B456" s="14" t="s">
        <v>811</v>
      </c>
      <c r="C456" s="12">
        <f>'2016'!P203</f>
        <v>612.30969</v>
      </c>
    </row>
    <row r="457" spans="1:3" ht="31.5">
      <c r="A457" s="23" t="s">
        <v>479</v>
      </c>
      <c r="B457" s="14" t="s">
        <v>800</v>
      </c>
      <c r="C457" s="12">
        <f>'2016'!P204</f>
        <v>211.2442</v>
      </c>
    </row>
    <row r="458" spans="1:3" ht="15.75">
      <c r="A458" s="23" t="s">
        <v>480</v>
      </c>
      <c r="B458" s="14" t="s">
        <v>827</v>
      </c>
      <c r="C458" s="12">
        <f>'2016'!P205</f>
        <v>289.6602</v>
      </c>
    </row>
    <row r="459" spans="1:3" ht="15.75">
      <c r="A459" s="23" t="s">
        <v>481</v>
      </c>
      <c r="B459" s="14" t="s">
        <v>813</v>
      </c>
      <c r="C459" s="12">
        <f>'2016'!P206</f>
        <v>356.07719999999995</v>
      </c>
    </row>
    <row r="460" spans="1:3" ht="15.75">
      <c r="A460" s="23" t="s">
        <v>482</v>
      </c>
      <c r="B460" s="14" t="s">
        <v>802</v>
      </c>
      <c r="C460" s="12">
        <f>'2016'!P207</f>
        <v>282.78527999999994</v>
      </c>
    </row>
    <row r="461" spans="1:3" ht="31.5">
      <c r="A461" s="23" t="s">
        <v>483</v>
      </c>
      <c r="B461" s="14" t="s">
        <v>855</v>
      </c>
      <c r="C461" s="12">
        <f>'2016'!P208</f>
        <v>280.49363999999997</v>
      </c>
    </row>
    <row r="462" spans="1:3" ht="31.5">
      <c r="A462" s="23" t="s">
        <v>484</v>
      </c>
      <c r="B462" s="14" t="s">
        <v>806</v>
      </c>
      <c r="C462" s="12">
        <f>'2016'!P209</f>
        <v>344.6189999999999</v>
      </c>
    </row>
    <row r="463" spans="1:3" ht="15.75">
      <c r="A463" s="23" t="s">
        <v>767</v>
      </c>
      <c r="B463" s="14" t="s">
        <v>808</v>
      </c>
      <c r="C463" s="12">
        <f>'2016'!P210</f>
        <v>344.6189999999999</v>
      </c>
    </row>
    <row r="464" spans="1:3" ht="15.75">
      <c r="A464" s="23" t="s">
        <v>768</v>
      </c>
      <c r="B464" s="14" t="s">
        <v>815</v>
      </c>
      <c r="C464" s="12">
        <f>'2016'!P211</f>
        <v>218.65992</v>
      </c>
    </row>
    <row r="465" spans="1:3" ht="15.75">
      <c r="A465" s="23" t="s">
        <v>769</v>
      </c>
      <c r="B465" s="14" t="s">
        <v>817</v>
      </c>
      <c r="C465" s="12">
        <f>'2016'!P212</f>
        <v>285.07692</v>
      </c>
    </row>
    <row r="466" spans="1:3" ht="15.75">
      <c r="A466" s="23" t="s">
        <v>770</v>
      </c>
      <c r="B466" s="14" t="s">
        <v>829</v>
      </c>
      <c r="C466" s="12">
        <f>'2016'!P213</f>
        <v>289.6602</v>
      </c>
    </row>
    <row r="467" spans="1:3" ht="15.75">
      <c r="A467" s="23" t="s">
        <v>771</v>
      </c>
      <c r="B467" s="14" t="s">
        <v>831</v>
      </c>
      <c r="C467" s="12">
        <f>'2016'!P214</f>
        <v>285.07692</v>
      </c>
    </row>
    <row r="468" spans="1:3" ht="15.75">
      <c r="A468" s="23" t="s">
        <v>772</v>
      </c>
      <c r="B468" s="14" t="s">
        <v>819</v>
      </c>
      <c r="C468" s="12">
        <f>'2016'!P215</f>
        <v>285.07692</v>
      </c>
    </row>
    <row r="469" spans="1:3" ht="15.75">
      <c r="A469" s="23" t="s">
        <v>773</v>
      </c>
      <c r="B469" s="14" t="s">
        <v>833</v>
      </c>
      <c r="C469" s="12">
        <f>'2016'!P216</f>
        <v>285.07692</v>
      </c>
    </row>
    <row r="470" spans="1:3" ht="15.75">
      <c r="A470" s="23" t="s">
        <v>774</v>
      </c>
      <c r="B470" s="14" t="s">
        <v>821</v>
      </c>
      <c r="C470" s="12">
        <f>'2016'!P217</f>
        <v>285.07692</v>
      </c>
    </row>
    <row r="471" spans="1:3" ht="15.75">
      <c r="A471" s="23" t="s">
        <v>775</v>
      </c>
      <c r="B471" s="14" t="s">
        <v>823</v>
      </c>
      <c r="C471" s="12">
        <f>'2016'!P218</f>
        <v>285.07692</v>
      </c>
    </row>
    <row r="472" spans="1:3" ht="15.75">
      <c r="A472" s="23" t="s">
        <v>776</v>
      </c>
      <c r="B472" s="14" t="s">
        <v>825</v>
      </c>
      <c r="C472" s="12">
        <f>'2016'!P219</f>
        <v>612.30969</v>
      </c>
    </row>
    <row r="473" spans="1:3" ht="15.75">
      <c r="A473" s="23" t="s">
        <v>777</v>
      </c>
      <c r="B473" s="14" t="s">
        <v>835</v>
      </c>
      <c r="C473" s="12">
        <f>'2016'!P220</f>
        <v>285.07692</v>
      </c>
    </row>
    <row r="474" spans="1:3" ht="15.75">
      <c r="A474" s="23" t="s">
        <v>778</v>
      </c>
      <c r="B474" s="14" t="s">
        <v>836</v>
      </c>
      <c r="C474" s="12">
        <f>'2016'!P221</f>
        <v>285.07692</v>
      </c>
    </row>
    <row r="475" spans="1:3" ht="31.5">
      <c r="A475" s="23" t="s">
        <v>779</v>
      </c>
      <c r="B475" s="14" t="s">
        <v>840</v>
      </c>
      <c r="C475" s="12">
        <f>'2016'!P222</f>
        <v>285.07692</v>
      </c>
    </row>
    <row r="476" spans="1:3" ht="31.5">
      <c r="A476" s="23" t="s">
        <v>780</v>
      </c>
      <c r="B476" s="14" t="s">
        <v>840</v>
      </c>
      <c r="C476" s="12">
        <f>'2016'!P223</f>
        <v>285.07692</v>
      </c>
    </row>
    <row r="477" spans="1:3" ht="15.75">
      <c r="A477" s="23" t="s">
        <v>792</v>
      </c>
      <c r="B477" s="14" t="s">
        <v>843</v>
      </c>
      <c r="C477" s="12">
        <f>'2016'!P224</f>
        <v>351.49392</v>
      </c>
    </row>
    <row r="478" spans="1:3" ht="15.75">
      <c r="A478" s="23" t="s">
        <v>916</v>
      </c>
      <c r="B478" s="14" t="s">
        <v>810</v>
      </c>
      <c r="C478" s="12">
        <f>'2016'!P225</f>
        <v>473.404</v>
      </c>
    </row>
    <row r="479" spans="1:3" ht="15.75">
      <c r="A479" s="23"/>
      <c r="B479" s="17"/>
      <c r="C479" s="12"/>
    </row>
    <row r="480" spans="1:3" ht="47.25">
      <c r="A480" s="23" t="s">
        <v>917</v>
      </c>
      <c r="B480" s="43" t="s">
        <v>515</v>
      </c>
      <c r="C480" s="12">
        <f>'2016'!P170</f>
        <v>574.0938000000001</v>
      </c>
    </row>
    <row r="481" spans="1:3" ht="48" customHeight="1">
      <c r="A481" s="23" t="s">
        <v>889</v>
      </c>
      <c r="B481" s="43" t="s">
        <v>516</v>
      </c>
      <c r="C481" s="12">
        <f>'2016'!P171</f>
        <v>299.9292</v>
      </c>
    </row>
    <row r="482" spans="1:3" ht="78.75">
      <c r="A482" s="23" t="s">
        <v>890</v>
      </c>
      <c r="B482" s="19" t="s">
        <v>581</v>
      </c>
      <c r="C482" s="12">
        <f>'2016'!P172</f>
        <v>271.4984999999999</v>
      </c>
    </row>
    <row r="483" spans="1:3" ht="78.75">
      <c r="A483" s="23" t="s">
        <v>891</v>
      </c>
      <c r="B483" s="19" t="s">
        <v>256</v>
      </c>
      <c r="C483" s="12">
        <f>'2016'!P173</f>
        <v>101.14649999999997</v>
      </c>
    </row>
    <row r="484" spans="1:3" ht="78.75">
      <c r="A484" s="16" t="s">
        <v>892</v>
      </c>
      <c r="B484" s="19" t="s">
        <v>580</v>
      </c>
      <c r="C484" s="12">
        <f>'2016'!P174</f>
        <v>129.285</v>
      </c>
    </row>
    <row r="485" spans="1:3" ht="63">
      <c r="A485" s="16" t="s">
        <v>893</v>
      </c>
      <c r="B485" s="18" t="s">
        <v>254</v>
      </c>
      <c r="C485" s="12">
        <f>'2016'!P175</f>
        <v>368.397</v>
      </c>
    </row>
    <row r="486" spans="1:3" ht="47.25">
      <c r="A486" s="16" t="s">
        <v>894</v>
      </c>
      <c r="B486" s="18" t="s">
        <v>582</v>
      </c>
      <c r="C486" s="12">
        <f>'2016'!P177</f>
        <v>234.54899999999998</v>
      </c>
    </row>
    <row r="487" spans="1:3" ht="47.25">
      <c r="A487" s="16" t="s">
        <v>918</v>
      </c>
      <c r="B487" s="18" t="s">
        <v>583</v>
      </c>
      <c r="C487" s="12">
        <f>'2016'!P178</f>
        <v>319.725</v>
      </c>
    </row>
    <row r="488" spans="1:3" ht="15.75">
      <c r="A488" s="16" t="s">
        <v>895</v>
      </c>
      <c r="B488" s="17" t="s">
        <v>738</v>
      </c>
      <c r="C488" s="47">
        <f>'2016'!P184</f>
        <v>1992.52845</v>
      </c>
    </row>
    <row r="489" spans="1:3" ht="15.75">
      <c r="A489" s="16" t="s">
        <v>896</v>
      </c>
      <c r="B489" s="17" t="s">
        <v>739</v>
      </c>
      <c r="C489" s="47">
        <f>'2016'!P185</f>
        <v>1321.2365399999999</v>
      </c>
    </row>
    <row r="490" spans="1:3" ht="15.75">
      <c r="A490" s="16" t="s">
        <v>919</v>
      </c>
      <c r="B490" s="17" t="s">
        <v>740</v>
      </c>
      <c r="C490" s="47">
        <f>'2016'!P186</f>
        <v>1930.9008000000001</v>
      </c>
    </row>
    <row r="491" spans="1:3" ht="15.75">
      <c r="A491" s="16" t="s">
        <v>897</v>
      </c>
      <c r="B491" s="17" t="s">
        <v>741</v>
      </c>
      <c r="C491" s="47">
        <f>'2016'!P187</f>
        <v>1724.5162</v>
      </c>
    </row>
    <row r="492" spans="1:3" ht="15.75">
      <c r="A492" s="16" t="s">
        <v>898</v>
      </c>
      <c r="B492" s="17" t="s">
        <v>742</v>
      </c>
      <c r="C492" s="47">
        <f>'2016'!P188</f>
        <v>1435.4056</v>
      </c>
    </row>
    <row r="493" spans="1:3" ht="15.75">
      <c r="A493" s="16" t="s">
        <v>899</v>
      </c>
      <c r="B493" s="17" t="s">
        <v>743</v>
      </c>
      <c r="C493" s="47">
        <f>'2016'!P189</f>
        <v>1523.195415</v>
      </c>
    </row>
    <row r="494" spans="1:3" ht="15.75">
      <c r="A494" s="16" t="s">
        <v>900</v>
      </c>
      <c r="B494" s="17" t="s">
        <v>744</v>
      </c>
      <c r="C494" s="47">
        <f>'2016'!P190</f>
        <v>2341.5218999999997</v>
      </c>
    </row>
    <row r="495" spans="1:3" ht="15.75">
      <c r="A495" s="16" t="s">
        <v>901</v>
      </c>
      <c r="B495" s="17" t="s">
        <v>745</v>
      </c>
      <c r="C495" s="47">
        <f>'2016'!P191</f>
        <v>1483.82901</v>
      </c>
    </row>
    <row r="496" spans="1:3" ht="15.75">
      <c r="A496" s="16" t="s">
        <v>902</v>
      </c>
      <c r="B496" s="17" t="s">
        <v>746</v>
      </c>
      <c r="C496" s="47">
        <f>'2016'!P192</f>
        <v>1556.574</v>
      </c>
    </row>
    <row r="497" spans="1:3" ht="15.75">
      <c r="A497" s="16" t="s">
        <v>920</v>
      </c>
      <c r="B497" s="17" t="s">
        <v>747</v>
      </c>
      <c r="C497" s="47">
        <f>'2016'!P193</f>
        <v>1188.6050999999998</v>
      </c>
    </row>
    <row r="498" spans="1:3" ht="15.75">
      <c r="A498" s="16" t="s">
        <v>903</v>
      </c>
      <c r="B498" s="17" t="s">
        <v>748</v>
      </c>
      <c r="C498" s="47">
        <f>'2016'!P194</f>
        <v>1958.5244</v>
      </c>
    </row>
    <row r="499" spans="1:3" ht="15.75">
      <c r="A499" s="16" t="s">
        <v>904</v>
      </c>
      <c r="B499" s="17" t="s">
        <v>749</v>
      </c>
      <c r="C499" s="47">
        <f>'2016'!P195</f>
        <v>1055.931</v>
      </c>
    </row>
    <row r="500" spans="1:3" ht="31.5">
      <c r="A500" s="16" t="s">
        <v>905</v>
      </c>
      <c r="B500" s="17" t="s">
        <v>752</v>
      </c>
      <c r="C500" s="47">
        <f>'2016'!P196</f>
        <v>687.9129</v>
      </c>
    </row>
    <row r="501" spans="1:3" ht="15.75">
      <c r="A501" s="16" t="s">
        <v>906</v>
      </c>
      <c r="B501" s="17" t="s">
        <v>750</v>
      </c>
      <c r="C501" s="47">
        <f>'2016'!P197</f>
        <v>653.471</v>
      </c>
    </row>
    <row r="502" spans="1:3" ht="15.75">
      <c r="A502" s="35"/>
      <c r="B502" s="35"/>
      <c r="C502" s="35"/>
    </row>
    <row r="503" spans="1:32" ht="102" customHeight="1">
      <c r="A503" s="119" t="s">
        <v>793</v>
      </c>
      <c r="B503" s="119"/>
      <c r="C503" s="119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</row>
    <row r="504" spans="1:32" ht="50.25" customHeight="1">
      <c r="A504" s="120" t="s">
        <v>796</v>
      </c>
      <c r="B504" s="121"/>
      <c r="C504" s="121"/>
      <c r="D504" s="49"/>
      <c r="E504" s="49"/>
      <c r="F504" s="49"/>
      <c r="G504" s="49"/>
      <c r="H504" s="49"/>
      <c r="I504" s="49"/>
      <c r="J504" s="49"/>
      <c r="K504" s="49"/>
      <c r="L504" s="49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</row>
    <row r="505" spans="1:3" ht="45">
      <c r="A505" s="35" t="s">
        <v>794</v>
      </c>
      <c r="B505" s="1" t="s">
        <v>784</v>
      </c>
      <c r="C505" s="47">
        <f>'2016'!P181</f>
        <v>130.29039999999998</v>
      </c>
    </row>
    <row r="506" spans="1:3" ht="46.5" customHeight="1">
      <c r="A506" s="35" t="s">
        <v>795</v>
      </c>
      <c r="B506" s="1" t="s">
        <v>785</v>
      </c>
      <c r="C506" s="47">
        <f>'2016'!P182</f>
        <v>136.50959999999998</v>
      </c>
    </row>
  </sheetData>
  <mergeCells count="17">
    <mergeCell ref="A231:C231"/>
    <mergeCell ref="A238:C238"/>
    <mergeCell ref="A504:C504"/>
    <mergeCell ref="A163:C163"/>
    <mergeCell ref="A503:C503"/>
    <mergeCell ref="A317:C317"/>
    <mergeCell ref="A314:C314"/>
    <mergeCell ref="A204:C204"/>
    <mergeCell ref="A213:C213"/>
    <mergeCell ref="A295:C295"/>
    <mergeCell ref="A1:C1"/>
    <mergeCell ref="A2:C2"/>
    <mergeCell ref="A4:C4"/>
    <mergeCell ref="A198:C198"/>
    <mergeCell ref="A9:C9"/>
    <mergeCell ref="A6:C6"/>
    <mergeCell ref="A197:C197"/>
  </mergeCells>
  <printOptions/>
  <pageMargins left="1.22" right="0.72" top="0.2" bottom="0.39" header="0.22" footer="0.19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4"/>
  <sheetViews>
    <sheetView workbookViewId="0" topLeftCell="A1">
      <pane xSplit="2" ySplit="6" topLeftCell="C2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27" sqref="A227:L234"/>
    </sheetView>
  </sheetViews>
  <sheetFormatPr defaultColWidth="9.140625" defaultRowHeight="15"/>
  <cols>
    <col min="1" max="1" width="14.140625" style="3" customWidth="1"/>
    <col min="2" max="2" width="46.140625" style="3" customWidth="1"/>
    <col min="3" max="3" width="4.57421875" style="3" customWidth="1"/>
    <col min="4" max="4" width="5.421875" style="3" customWidth="1"/>
    <col min="5" max="5" width="4.00390625" style="3" customWidth="1"/>
    <col min="6" max="6" width="4.7109375" style="3" customWidth="1"/>
    <col min="7" max="8" width="4.8515625" style="3" customWidth="1"/>
    <col min="9" max="9" width="6.57421875" style="3" customWidth="1"/>
    <col min="10" max="10" width="9.57421875" style="3" customWidth="1"/>
    <col min="11" max="11" width="10.00390625" style="3" customWidth="1"/>
    <col min="12" max="12" width="7.421875" style="3" customWidth="1"/>
    <col min="13" max="13" width="7.28125" style="3" customWidth="1"/>
    <col min="14" max="14" width="4.140625" style="3" customWidth="1"/>
    <col min="15" max="15" width="6.28125" style="3" customWidth="1"/>
    <col min="16" max="16" width="7.28125" style="58" customWidth="1"/>
    <col min="17" max="17" width="6.7109375" style="3" customWidth="1"/>
    <col min="18" max="16384" width="9.140625" style="3" customWidth="1"/>
  </cols>
  <sheetData>
    <row r="1" spans="2:9" ht="18.75">
      <c r="B1" s="131" t="s">
        <v>8</v>
      </c>
      <c r="C1" s="131"/>
      <c r="D1" s="131"/>
      <c r="E1" s="131"/>
      <c r="F1" s="131"/>
      <c r="G1" s="131"/>
      <c r="H1" s="131"/>
      <c r="I1" s="131"/>
    </row>
    <row r="2" spans="2:9" ht="18.75">
      <c r="B2" s="131" t="s">
        <v>787</v>
      </c>
      <c r="C2" s="131"/>
      <c r="D2" s="131"/>
      <c r="E2" s="131"/>
      <c r="F2" s="131"/>
      <c r="G2" s="131"/>
      <c r="H2" s="131"/>
      <c r="I2" s="131"/>
    </row>
    <row r="3" spans="2:9" ht="18.75">
      <c r="B3" s="57"/>
      <c r="C3" s="57"/>
      <c r="D3" s="57"/>
      <c r="E3" s="57"/>
      <c r="F3" s="57"/>
      <c r="G3" s="57"/>
      <c r="H3" s="57"/>
      <c r="I3" s="57"/>
    </row>
    <row r="4" spans="1:18" ht="49.5" customHeight="1">
      <c r="A4" s="106" t="s">
        <v>530</v>
      </c>
      <c r="B4" s="134" t="s">
        <v>0</v>
      </c>
      <c r="C4" s="109" t="s">
        <v>44</v>
      </c>
      <c r="D4" s="132"/>
      <c r="E4" s="132"/>
      <c r="F4" s="132"/>
      <c r="G4" s="132"/>
      <c r="H4" s="132"/>
      <c r="I4" s="133"/>
      <c r="J4" s="125" t="s">
        <v>39</v>
      </c>
      <c r="K4" s="125" t="s">
        <v>40</v>
      </c>
      <c r="L4" s="125" t="s">
        <v>587</v>
      </c>
      <c r="M4" s="125" t="s">
        <v>41</v>
      </c>
      <c r="N4" s="125" t="s">
        <v>239</v>
      </c>
      <c r="O4" s="125" t="s">
        <v>29</v>
      </c>
      <c r="P4" s="125" t="s">
        <v>42</v>
      </c>
      <c r="Q4" s="125" t="s">
        <v>518</v>
      </c>
      <c r="R4" s="137" t="s">
        <v>751</v>
      </c>
    </row>
    <row r="5" spans="1:18" ht="27.75" customHeight="1">
      <c r="A5" s="107"/>
      <c r="B5" s="135"/>
      <c r="C5" s="109" t="s">
        <v>36</v>
      </c>
      <c r="D5" s="132"/>
      <c r="E5" s="133"/>
      <c r="F5" s="109" t="s">
        <v>43</v>
      </c>
      <c r="G5" s="132"/>
      <c r="H5" s="133"/>
      <c r="I5" s="139" t="s">
        <v>7</v>
      </c>
      <c r="J5" s="126"/>
      <c r="K5" s="126"/>
      <c r="L5" s="126"/>
      <c r="M5" s="126"/>
      <c r="N5" s="126"/>
      <c r="O5" s="126"/>
      <c r="P5" s="126"/>
      <c r="Q5" s="126"/>
      <c r="R5" s="137"/>
    </row>
    <row r="6" spans="1:18" ht="47.25" customHeight="1">
      <c r="A6" s="108"/>
      <c r="B6" s="136"/>
      <c r="C6" s="60" t="s">
        <v>1</v>
      </c>
      <c r="D6" s="60" t="s">
        <v>6</v>
      </c>
      <c r="E6" s="60" t="s">
        <v>851</v>
      </c>
      <c r="F6" s="60" t="s">
        <v>1</v>
      </c>
      <c r="G6" s="59" t="s">
        <v>6</v>
      </c>
      <c r="H6" s="60" t="s">
        <v>851</v>
      </c>
      <c r="I6" s="140"/>
      <c r="J6" s="127"/>
      <c r="K6" s="127"/>
      <c r="L6" s="127"/>
      <c r="M6" s="127"/>
      <c r="N6" s="127"/>
      <c r="O6" s="127"/>
      <c r="P6" s="127"/>
      <c r="Q6" s="127"/>
      <c r="R6" s="137"/>
    </row>
    <row r="7" spans="1:16" ht="15" customHeight="1">
      <c r="A7" s="2"/>
      <c r="B7" s="61" t="s">
        <v>2</v>
      </c>
      <c r="C7" s="54"/>
      <c r="D7" s="54"/>
      <c r="E7" s="54"/>
      <c r="F7" s="54"/>
      <c r="G7" s="54"/>
      <c r="H7" s="54"/>
      <c r="I7" s="54"/>
      <c r="J7" s="56"/>
      <c r="K7" s="56"/>
      <c r="L7" s="56"/>
      <c r="M7" s="56"/>
      <c r="N7" s="56"/>
      <c r="O7" s="56"/>
      <c r="P7" s="62"/>
    </row>
    <row r="8" spans="1:17" ht="18.75">
      <c r="A8" s="30" t="s">
        <v>58</v>
      </c>
      <c r="B8" s="63" t="s">
        <v>22</v>
      </c>
      <c r="C8" s="54">
        <v>0</v>
      </c>
      <c r="D8" s="54">
        <v>8</v>
      </c>
      <c r="E8" s="54"/>
      <c r="F8" s="31">
        <v>4.6</v>
      </c>
      <c r="G8" s="31">
        <v>1.79</v>
      </c>
      <c r="H8" s="31"/>
      <c r="I8" s="55">
        <f>(C8*F8)+(D8*G8)+(E8*H8)</f>
        <v>14.32</v>
      </c>
      <c r="J8" s="28">
        <f>'[1]медик 2016'!$F$201</f>
        <v>21.735084153846152</v>
      </c>
      <c r="K8" s="7"/>
      <c r="L8" s="7">
        <f>I8*0.69</f>
        <v>9.880799999999999</v>
      </c>
      <c r="M8" s="7">
        <f aca="true" t="shared" si="0" ref="M8:M75">I8+J8+K8+L8</f>
        <v>45.93588415384615</v>
      </c>
      <c r="N8" s="32">
        <v>100</v>
      </c>
      <c r="O8" s="7">
        <f aca="true" t="shared" si="1" ref="O8:O75">M8*N8/100</f>
        <v>45.93588415384615</v>
      </c>
      <c r="P8" s="33">
        <f>M8+O8</f>
        <v>91.8717683076923</v>
      </c>
      <c r="Q8" s="3">
        <v>123</v>
      </c>
    </row>
    <row r="9" spans="1:17" ht="18.75">
      <c r="A9" s="30" t="s">
        <v>60</v>
      </c>
      <c r="B9" s="63" t="s">
        <v>20</v>
      </c>
      <c r="C9" s="54">
        <v>0</v>
      </c>
      <c r="D9" s="54">
        <v>10</v>
      </c>
      <c r="E9" s="54"/>
      <c r="F9" s="31">
        <v>4.6</v>
      </c>
      <c r="G9" s="31">
        <v>1.79</v>
      </c>
      <c r="H9" s="31"/>
      <c r="I9" s="55">
        <f aca="true" t="shared" si="2" ref="I9:I73">(C9*F9)+(D9*G9)+(E9*H9)</f>
        <v>17.9</v>
      </c>
      <c r="J9" s="28">
        <f>'[1]медик 2016'!$F$207</f>
        <v>3.2796506984126985</v>
      </c>
      <c r="K9" s="7"/>
      <c r="L9" s="7">
        <f aca="true" t="shared" si="3" ref="L9:L69">I9*0.69</f>
        <v>12.350999999999997</v>
      </c>
      <c r="M9" s="7">
        <f t="shared" si="0"/>
        <v>33.53065069841269</v>
      </c>
      <c r="N9" s="32">
        <v>50</v>
      </c>
      <c r="O9" s="7">
        <f t="shared" si="1"/>
        <v>16.765325349206346</v>
      </c>
      <c r="P9" s="33">
        <f aca="true" t="shared" si="4" ref="P9:P74">M9+O9</f>
        <v>50.295976047619035</v>
      </c>
      <c r="Q9" s="3">
        <v>47</v>
      </c>
    </row>
    <row r="10" spans="1:17" ht="15" customHeight="1">
      <c r="A10" s="30" t="s">
        <v>56</v>
      </c>
      <c r="B10" s="63" t="s">
        <v>19</v>
      </c>
      <c r="C10" s="54">
        <v>0</v>
      </c>
      <c r="D10" s="54">
        <v>8</v>
      </c>
      <c r="E10" s="54"/>
      <c r="F10" s="31">
        <v>4.6</v>
      </c>
      <c r="G10" s="31">
        <v>1.79</v>
      </c>
      <c r="H10" s="31"/>
      <c r="I10" s="55">
        <f t="shared" si="2"/>
        <v>14.32</v>
      </c>
      <c r="J10" s="28">
        <f>'[1]медик 2016'!$F$183</f>
        <v>10.831238</v>
      </c>
      <c r="K10" s="7"/>
      <c r="L10" s="7">
        <f t="shared" si="3"/>
        <v>9.880799999999999</v>
      </c>
      <c r="M10" s="7">
        <f t="shared" si="0"/>
        <v>35.032038</v>
      </c>
      <c r="N10" s="32">
        <v>25</v>
      </c>
      <c r="O10" s="7">
        <f t="shared" si="1"/>
        <v>8.7580095</v>
      </c>
      <c r="P10" s="33">
        <f t="shared" si="4"/>
        <v>43.7900475</v>
      </c>
      <c r="Q10" s="3">
        <v>41</v>
      </c>
    </row>
    <row r="11" spans="1:17" ht="18.75">
      <c r="A11" s="30" t="s">
        <v>53</v>
      </c>
      <c r="B11" s="63" t="s">
        <v>54</v>
      </c>
      <c r="C11" s="54">
        <v>8</v>
      </c>
      <c r="D11" s="54">
        <v>0</v>
      </c>
      <c r="E11" s="54"/>
      <c r="F11" s="31">
        <v>4.6</v>
      </c>
      <c r="G11" s="31">
        <v>1.79</v>
      </c>
      <c r="H11" s="31"/>
      <c r="I11" s="55">
        <f t="shared" si="2"/>
        <v>36.8</v>
      </c>
      <c r="J11" s="28">
        <f>'[1]медик 2016'!$F$171</f>
        <v>37.381237999999996</v>
      </c>
      <c r="K11" s="7"/>
      <c r="L11" s="7">
        <f t="shared" si="3"/>
        <v>25.391999999999996</v>
      </c>
      <c r="M11" s="7">
        <f t="shared" si="0"/>
        <v>99.57323799999999</v>
      </c>
      <c r="N11" s="32">
        <v>15</v>
      </c>
      <c r="O11" s="7">
        <f t="shared" si="1"/>
        <v>14.935985699999998</v>
      </c>
      <c r="P11" s="33">
        <f t="shared" si="4"/>
        <v>114.50922369999999</v>
      </c>
      <c r="Q11" s="3">
        <v>76</v>
      </c>
    </row>
    <row r="12" spans="1:17" ht="17.25" customHeight="1">
      <c r="A12" s="30" t="s">
        <v>57</v>
      </c>
      <c r="B12" s="63" t="s">
        <v>21</v>
      </c>
      <c r="C12" s="54">
        <v>1</v>
      </c>
      <c r="D12" s="54">
        <v>5</v>
      </c>
      <c r="E12" s="54"/>
      <c r="F12" s="31">
        <v>4.6</v>
      </c>
      <c r="G12" s="31">
        <v>1.79</v>
      </c>
      <c r="H12" s="31"/>
      <c r="I12" s="55">
        <f t="shared" si="2"/>
        <v>13.549999999999999</v>
      </c>
      <c r="J12" s="28">
        <f>'[1]медик 2016'!$F$189</f>
        <v>4.021238</v>
      </c>
      <c r="K12" s="7"/>
      <c r="L12" s="7">
        <f t="shared" si="3"/>
        <v>9.349499999999999</v>
      </c>
      <c r="M12" s="7">
        <f t="shared" si="0"/>
        <v>26.920738</v>
      </c>
      <c r="N12" s="32">
        <v>50</v>
      </c>
      <c r="O12" s="7">
        <f t="shared" si="1"/>
        <v>13.460369</v>
      </c>
      <c r="P12" s="33">
        <f t="shared" si="4"/>
        <v>40.381107</v>
      </c>
      <c r="Q12" s="3">
        <v>43</v>
      </c>
    </row>
    <row r="13" spans="1:17" ht="15" customHeight="1">
      <c r="A13" s="30" t="s">
        <v>50</v>
      </c>
      <c r="B13" s="63" t="s">
        <v>51</v>
      </c>
      <c r="C13" s="54">
        <v>0</v>
      </c>
      <c r="D13" s="54">
        <v>5</v>
      </c>
      <c r="E13" s="54"/>
      <c r="F13" s="31">
        <v>4.6</v>
      </c>
      <c r="G13" s="31">
        <v>1.79</v>
      </c>
      <c r="H13" s="31"/>
      <c r="I13" s="55">
        <f t="shared" si="2"/>
        <v>8.95</v>
      </c>
      <c r="J13" s="28">
        <f>'[1]медик 2016'!$F$159</f>
        <v>2.843142761904762</v>
      </c>
      <c r="K13" s="7"/>
      <c r="L13" s="7">
        <f t="shared" si="3"/>
        <v>6.175499999999999</v>
      </c>
      <c r="M13" s="7">
        <f t="shared" si="0"/>
        <v>17.96864276190476</v>
      </c>
      <c r="N13" s="32">
        <v>50</v>
      </c>
      <c r="O13" s="7">
        <f t="shared" si="1"/>
        <v>8.98432138095238</v>
      </c>
      <c r="P13" s="33">
        <f t="shared" si="4"/>
        <v>26.95296414285714</v>
      </c>
      <c r="Q13" s="3">
        <v>25</v>
      </c>
    </row>
    <row r="14" spans="1:17" ht="15" customHeight="1">
      <c r="A14" s="30" t="s">
        <v>59</v>
      </c>
      <c r="B14" s="63" t="s">
        <v>18</v>
      </c>
      <c r="C14" s="54">
        <v>1</v>
      </c>
      <c r="D14" s="54">
        <v>6</v>
      </c>
      <c r="E14" s="54"/>
      <c r="F14" s="31">
        <v>4.6</v>
      </c>
      <c r="G14" s="31">
        <v>1.79</v>
      </c>
      <c r="H14" s="31"/>
      <c r="I14" s="55">
        <f t="shared" si="2"/>
        <v>15.34</v>
      </c>
      <c r="J14" s="28">
        <f>'[1]медик 2016'!$F$195</f>
        <v>6.676476095238095</v>
      </c>
      <c r="K14" s="7"/>
      <c r="L14" s="7">
        <f t="shared" si="3"/>
        <v>10.584599999999998</v>
      </c>
      <c r="M14" s="7">
        <f t="shared" si="0"/>
        <v>32.60107609523809</v>
      </c>
      <c r="N14" s="32">
        <v>25</v>
      </c>
      <c r="O14" s="7">
        <f t="shared" si="1"/>
        <v>8.150269023809523</v>
      </c>
      <c r="P14" s="33">
        <f t="shared" si="4"/>
        <v>40.75134511904761</v>
      </c>
      <c r="Q14" s="3">
        <v>42</v>
      </c>
    </row>
    <row r="15" spans="1:17" ht="18.75">
      <c r="A15" s="30" t="s">
        <v>55</v>
      </c>
      <c r="B15" s="63" t="s">
        <v>17</v>
      </c>
      <c r="C15" s="54">
        <v>1</v>
      </c>
      <c r="D15" s="54">
        <v>2</v>
      </c>
      <c r="E15" s="54"/>
      <c r="F15" s="31">
        <v>4.6</v>
      </c>
      <c r="G15" s="31">
        <v>1.79</v>
      </c>
      <c r="H15" s="31"/>
      <c r="I15" s="55">
        <f t="shared" si="2"/>
        <v>8.18</v>
      </c>
      <c r="J15" s="28">
        <f>'[1]медик 2016'!$F$177</f>
        <v>15.343142761904764</v>
      </c>
      <c r="K15" s="7"/>
      <c r="L15" s="7">
        <f t="shared" si="3"/>
        <v>5.6442</v>
      </c>
      <c r="M15" s="7">
        <f t="shared" si="0"/>
        <v>29.167342761904763</v>
      </c>
      <c r="N15" s="32">
        <v>25</v>
      </c>
      <c r="O15" s="7">
        <f t="shared" si="1"/>
        <v>7.291835690476192</v>
      </c>
      <c r="P15" s="33">
        <f t="shared" si="4"/>
        <v>36.459178452380954</v>
      </c>
      <c r="Q15" s="3">
        <v>32</v>
      </c>
    </row>
    <row r="16" spans="1:17" ht="15" customHeight="1">
      <c r="A16" s="30" t="s">
        <v>52</v>
      </c>
      <c r="B16" s="63" t="s">
        <v>16</v>
      </c>
      <c r="C16" s="54">
        <v>0</v>
      </c>
      <c r="D16" s="54">
        <v>5</v>
      </c>
      <c r="E16" s="54"/>
      <c r="F16" s="31">
        <v>4.6</v>
      </c>
      <c r="G16" s="31">
        <v>1.79</v>
      </c>
      <c r="H16" s="31"/>
      <c r="I16" s="55">
        <f t="shared" si="2"/>
        <v>8.95</v>
      </c>
      <c r="J16" s="28">
        <f>'[1]медик 2016'!$F$165</f>
        <v>7.914571333333333</v>
      </c>
      <c r="K16" s="7"/>
      <c r="L16" s="7">
        <f t="shared" si="3"/>
        <v>6.175499999999999</v>
      </c>
      <c r="M16" s="7">
        <f t="shared" si="0"/>
        <v>23.04007133333333</v>
      </c>
      <c r="N16" s="32">
        <v>50</v>
      </c>
      <c r="O16" s="7">
        <f t="shared" si="1"/>
        <v>11.520035666666665</v>
      </c>
      <c r="P16" s="33">
        <f t="shared" si="4"/>
        <v>34.560106999999995</v>
      </c>
      <c r="Q16" s="3">
        <v>32</v>
      </c>
    </row>
    <row r="17" spans="1:16" ht="18.75">
      <c r="A17" s="2"/>
      <c r="B17" s="61"/>
      <c r="C17" s="54"/>
      <c r="D17" s="54"/>
      <c r="E17" s="54"/>
      <c r="F17" s="54"/>
      <c r="G17" s="31"/>
      <c r="H17" s="54"/>
      <c r="I17" s="55">
        <f t="shared" si="2"/>
        <v>0</v>
      </c>
      <c r="J17" s="64"/>
      <c r="K17" s="7"/>
      <c r="L17" s="7">
        <f t="shared" si="3"/>
        <v>0</v>
      </c>
      <c r="M17" s="7">
        <f t="shared" si="0"/>
        <v>0</v>
      </c>
      <c r="N17" s="32"/>
      <c r="O17" s="7"/>
      <c r="P17" s="33"/>
    </row>
    <row r="18" spans="1:17" ht="18.75">
      <c r="A18" s="30" t="s">
        <v>45</v>
      </c>
      <c r="B18" s="65" t="s">
        <v>9</v>
      </c>
      <c r="C18" s="54">
        <v>5</v>
      </c>
      <c r="D18" s="54">
        <v>9</v>
      </c>
      <c r="E18" s="54"/>
      <c r="F18" s="31">
        <v>4.6</v>
      </c>
      <c r="G18" s="31">
        <v>1.79</v>
      </c>
      <c r="H18" s="31"/>
      <c r="I18" s="55">
        <f t="shared" si="2"/>
        <v>39.11</v>
      </c>
      <c r="J18" s="28">
        <f>'[1]медик 2016'!$F$115</f>
        <v>39.224000000000004</v>
      </c>
      <c r="K18" s="7"/>
      <c r="L18" s="7">
        <f t="shared" si="3"/>
        <v>26.985899999999997</v>
      </c>
      <c r="M18" s="7">
        <f t="shared" si="0"/>
        <v>105.3199</v>
      </c>
      <c r="N18" s="32">
        <v>15</v>
      </c>
      <c r="O18" s="7">
        <f t="shared" si="1"/>
        <v>15.797985</v>
      </c>
      <c r="P18" s="33">
        <f t="shared" si="4"/>
        <v>121.117885</v>
      </c>
      <c r="Q18" s="3">
        <v>113</v>
      </c>
    </row>
    <row r="19" spans="1:17" ht="30.75">
      <c r="A19" s="30" t="s">
        <v>519</v>
      </c>
      <c r="B19" s="53" t="s">
        <v>24</v>
      </c>
      <c r="C19" s="66">
        <v>10</v>
      </c>
      <c r="D19" s="66">
        <v>4</v>
      </c>
      <c r="E19" s="66"/>
      <c r="F19" s="31">
        <v>4.6</v>
      </c>
      <c r="G19" s="31">
        <v>1.79</v>
      </c>
      <c r="H19" s="31"/>
      <c r="I19" s="55">
        <f t="shared" si="2"/>
        <v>53.16</v>
      </c>
      <c r="J19" s="28">
        <f>'[1]медик 2016'!$F$121</f>
        <v>2.739</v>
      </c>
      <c r="K19" s="7"/>
      <c r="L19" s="7">
        <f t="shared" si="3"/>
        <v>36.68039999999999</v>
      </c>
      <c r="M19" s="7">
        <f t="shared" si="0"/>
        <v>92.57939999999999</v>
      </c>
      <c r="N19" s="32">
        <v>15</v>
      </c>
      <c r="O19" s="7">
        <f t="shared" si="1"/>
        <v>13.886909999999999</v>
      </c>
      <c r="P19" s="33">
        <f t="shared" si="4"/>
        <v>106.46631</v>
      </c>
      <c r="Q19" s="3">
        <v>62</v>
      </c>
    </row>
    <row r="20" spans="1:17" ht="18.75" customHeight="1">
      <c r="A20" s="67" t="s">
        <v>232</v>
      </c>
      <c r="B20" s="53" t="s">
        <v>231</v>
      </c>
      <c r="C20" s="66">
        <v>6</v>
      </c>
      <c r="D20" s="66">
        <v>4</v>
      </c>
      <c r="E20" s="66"/>
      <c r="F20" s="31">
        <v>4.6</v>
      </c>
      <c r="G20" s="31">
        <v>1.79</v>
      </c>
      <c r="H20" s="31"/>
      <c r="I20" s="55">
        <f t="shared" si="2"/>
        <v>34.76</v>
      </c>
      <c r="J20" s="28">
        <f>'[1]медик 2016'!$F$127</f>
        <v>0.9789999999999999</v>
      </c>
      <c r="K20" s="7"/>
      <c r="L20" s="7">
        <f t="shared" si="3"/>
        <v>23.984399999999997</v>
      </c>
      <c r="M20" s="7">
        <f t="shared" si="0"/>
        <v>59.7234</v>
      </c>
      <c r="N20" s="32">
        <v>15</v>
      </c>
      <c r="O20" s="7">
        <f t="shared" si="1"/>
        <v>8.95851</v>
      </c>
      <c r="P20" s="33">
        <f t="shared" si="4"/>
        <v>68.68191</v>
      </c>
      <c r="Q20" s="3">
        <v>43</v>
      </c>
    </row>
    <row r="21" spans="1:17" ht="30.75">
      <c r="A21" s="67" t="s">
        <v>233</v>
      </c>
      <c r="B21" s="53" t="s">
        <v>234</v>
      </c>
      <c r="C21" s="66">
        <v>12</v>
      </c>
      <c r="D21" s="66">
        <v>20</v>
      </c>
      <c r="E21" s="66"/>
      <c r="F21" s="31">
        <v>4.6</v>
      </c>
      <c r="G21" s="31">
        <v>1.79</v>
      </c>
      <c r="H21" s="31"/>
      <c r="I21" s="55">
        <f t="shared" si="2"/>
        <v>91</v>
      </c>
      <c r="J21" s="28">
        <f>'[1]медик 2016'!$F$121</f>
        <v>2.739</v>
      </c>
      <c r="K21" s="7"/>
      <c r="L21" s="7">
        <f t="shared" si="3"/>
        <v>62.78999999999999</v>
      </c>
      <c r="M21" s="7">
        <f t="shared" si="0"/>
        <v>156.529</v>
      </c>
      <c r="N21" s="32">
        <v>5</v>
      </c>
      <c r="O21" s="7">
        <f t="shared" si="1"/>
        <v>7.8264499999999995</v>
      </c>
      <c r="P21" s="33">
        <f t="shared" si="4"/>
        <v>164.35545</v>
      </c>
      <c r="Q21" s="3">
        <v>142</v>
      </c>
    </row>
    <row r="22" spans="1:17" ht="15" customHeight="1">
      <c r="A22" s="2"/>
      <c r="B22" s="53" t="s">
        <v>229</v>
      </c>
      <c r="C22" s="54">
        <v>0</v>
      </c>
      <c r="D22" s="54">
        <v>3</v>
      </c>
      <c r="E22" s="54"/>
      <c r="F22" s="31">
        <v>4.6</v>
      </c>
      <c r="G22" s="31">
        <v>1.79</v>
      </c>
      <c r="H22" s="31"/>
      <c r="I22" s="55">
        <f t="shared" si="2"/>
        <v>5.37</v>
      </c>
      <c r="J22" s="28">
        <f>'[1]медик 2016'!$F$132</f>
        <v>0.9789999999999999</v>
      </c>
      <c r="K22" s="7"/>
      <c r="L22" s="7">
        <f t="shared" si="3"/>
        <v>3.7053</v>
      </c>
      <c r="M22" s="7">
        <f t="shared" si="0"/>
        <v>10.0543</v>
      </c>
      <c r="N22" s="32">
        <v>50</v>
      </c>
      <c r="O22" s="7">
        <f t="shared" si="1"/>
        <v>5.02715</v>
      </c>
      <c r="P22" s="33">
        <f t="shared" si="4"/>
        <v>15.08145</v>
      </c>
      <c r="Q22" s="3">
        <v>14</v>
      </c>
    </row>
    <row r="23" spans="1:17" ht="30.75">
      <c r="A23" s="30" t="s">
        <v>520</v>
      </c>
      <c r="B23" s="53" t="s">
        <v>15</v>
      </c>
      <c r="C23" s="54">
        <v>8</v>
      </c>
      <c r="D23" s="54">
        <v>19</v>
      </c>
      <c r="E23" s="54"/>
      <c r="F23" s="31">
        <v>4.6</v>
      </c>
      <c r="G23" s="31">
        <v>1.79</v>
      </c>
      <c r="H23" s="31"/>
      <c r="I23" s="55">
        <f t="shared" si="2"/>
        <v>70.81</v>
      </c>
      <c r="J23" s="28">
        <f>'[1]медик 2016'!$F$104</f>
        <v>21.5615</v>
      </c>
      <c r="K23" s="7"/>
      <c r="L23" s="7">
        <f t="shared" si="3"/>
        <v>48.8589</v>
      </c>
      <c r="M23" s="7">
        <f t="shared" si="0"/>
        <v>141.2304</v>
      </c>
      <c r="N23" s="32">
        <v>15</v>
      </c>
      <c r="O23" s="7">
        <f t="shared" si="1"/>
        <v>21.18456</v>
      </c>
      <c r="P23" s="33">
        <f t="shared" si="4"/>
        <v>162.41496</v>
      </c>
      <c r="Q23" s="3">
        <v>160</v>
      </c>
    </row>
    <row r="24" spans="1:17" ht="30.75">
      <c r="A24" s="68" t="s">
        <v>521</v>
      </c>
      <c r="B24" s="53" t="s">
        <v>31</v>
      </c>
      <c r="C24" s="54">
        <v>12</v>
      </c>
      <c r="D24" s="54">
        <v>14</v>
      </c>
      <c r="E24" s="54"/>
      <c r="F24" s="31">
        <v>4.6</v>
      </c>
      <c r="G24" s="31">
        <v>1.79</v>
      </c>
      <c r="H24" s="31"/>
      <c r="I24" s="55">
        <f t="shared" si="2"/>
        <v>80.25999999999999</v>
      </c>
      <c r="J24" s="28">
        <f>'[1]медик 2016'!$F$104</f>
        <v>21.5615</v>
      </c>
      <c r="K24" s="7"/>
      <c r="L24" s="7">
        <f t="shared" si="3"/>
        <v>55.37939999999999</v>
      </c>
      <c r="M24" s="7">
        <f t="shared" si="0"/>
        <v>157.2009</v>
      </c>
      <c r="N24" s="32">
        <v>25</v>
      </c>
      <c r="O24" s="7">
        <f t="shared" si="1"/>
        <v>39.300225</v>
      </c>
      <c r="P24" s="33">
        <f t="shared" si="4"/>
        <v>196.501125</v>
      </c>
      <c r="Q24" s="3">
        <v>168</v>
      </c>
    </row>
    <row r="25" spans="1:17" ht="18.75">
      <c r="A25" s="30" t="s">
        <v>46</v>
      </c>
      <c r="B25" s="69" t="s">
        <v>48</v>
      </c>
      <c r="C25" s="54">
        <v>11</v>
      </c>
      <c r="D25" s="54">
        <v>3</v>
      </c>
      <c r="E25" s="54"/>
      <c r="F25" s="31">
        <v>4.6</v>
      </c>
      <c r="G25" s="31">
        <v>1.79</v>
      </c>
      <c r="H25" s="31"/>
      <c r="I25" s="55">
        <f t="shared" si="2"/>
        <v>55.96999999999999</v>
      </c>
      <c r="J25" s="28">
        <f>'[1]медик 2016'!$F$143</f>
        <v>5.712899999999999</v>
      </c>
      <c r="K25" s="7"/>
      <c r="L25" s="7">
        <f t="shared" si="3"/>
        <v>38.61929999999999</v>
      </c>
      <c r="M25" s="7">
        <f t="shared" si="0"/>
        <v>100.30219999999997</v>
      </c>
      <c r="N25" s="32">
        <v>15</v>
      </c>
      <c r="O25" s="7">
        <f t="shared" si="1"/>
        <v>15.045329999999995</v>
      </c>
      <c r="P25" s="33">
        <f t="shared" si="4"/>
        <v>115.34752999999996</v>
      </c>
      <c r="Q25" s="3">
        <v>65</v>
      </c>
    </row>
    <row r="26" spans="1:17" ht="18.75">
      <c r="A26" s="30" t="s">
        <v>47</v>
      </c>
      <c r="B26" s="69" t="s">
        <v>23</v>
      </c>
      <c r="C26" s="54">
        <v>24</v>
      </c>
      <c r="D26" s="54">
        <v>1</v>
      </c>
      <c r="E26" s="54"/>
      <c r="F26" s="31">
        <v>4.6</v>
      </c>
      <c r="G26" s="31">
        <v>1.79</v>
      </c>
      <c r="H26" s="31"/>
      <c r="I26" s="55">
        <f t="shared" si="2"/>
        <v>112.19</v>
      </c>
      <c r="J26" s="28">
        <f>'[1]медик 2016'!$F$146</f>
        <v>1.9300000000000002</v>
      </c>
      <c r="K26" s="7"/>
      <c r="L26" s="7">
        <f t="shared" si="3"/>
        <v>77.41109999999999</v>
      </c>
      <c r="M26" s="7">
        <f t="shared" si="0"/>
        <v>191.53109999999998</v>
      </c>
      <c r="N26" s="32">
        <v>15</v>
      </c>
      <c r="O26" s="7">
        <f t="shared" si="1"/>
        <v>28.729664999999997</v>
      </c>
      <c r="P26" s="33">
        <f t="shared" si="4"/>
        <v>220.260765</v>
      </c>
      <c r="Q26" s="3">
        <v>106</v>
      </c>
    </row>
    <row r="27" spans="1:17" ht="30.75">
      <c r="A27" s="30" t="s">
        <v>49</v>
      </c>
      <c r="B27" s="63" t="s">
        <v>237</v>
      </c>
      <c r="C27" s="54">
        <v>8</v>
      </c>
      <c r="D27" s="54">
        <v>7</v>
      </c>
      <c r="E27" s="54"/>
      <c r="F27" s="31">
        <v>4.6</v>
      </c>
      <c r="G27" s="31">
        <v>1.79</v>
      </c>
      <c r="H27" s="31"/>
      <c r="I27" s="55">
        <f t="shared" si="2"/>
        <v>49.33</v>
      </c>
      <c r="J27" s="28">
        <f>'[1]медик 2016'!$F$152</f>
        <v>50.879</v>
      </c>
      <c r="K27" s="7"/>
      <c r="L27" s="7">
        <f t="shared" si="3"/>
        <v>34.037699999999994</v>
      </c>
      <c r="M27" s="7">
        <f t="shared" si="0"/>
        <v>134.2467</v>
      </c>
      <c r="N27" s="32">
        <v>5</v>
      </c>
      <c r="O27" s="7">
        <f t="shared" si="1"/>
        <v>6.712335</v>
      </c>
      <c r="P27" s="70">
        <f t="shared" si="4"/>
        <v>140.959035</v>
      </c>
      <c r="Q27" s="3">
        <v>123</v>
      </c>
    </row>
    <row r="28" spans="1:17" ht="18.75">
      <c r="A28" s="30" t="s">
        <v>167</v>
      </c>
      <c r="B28" s="63" t="s">
        <v>230</v>
      </c>
      <c r="C28" s="54"/>
      <c r="D28" s="54">
        <v>5</v>
      </c>
      <c r="E28" s="54"/>
      <c r="F28" s="31">
        <v>3.34</v>
      </c>
      <c r="G28" s="31">
        <v>1.98</v>
      </c>
      <c r="H28" s="31"/>
      <c r="I28" s="55">
        <f t="shared" si="2"/>
        <v>9.9</v>
      </c>
      <c r="J28" s="28">
        <f>'[1]медик 2016'!$F$220</f>
        <v>22.970000000000002</v>
      </c>
      <c r="K28" s="7"/>
      <c r="L28" s="7">
        <f t="shared" si="3"/>
        <v>6.8309999999999995</v>
      </c>
      <c r="M28" s="7">
        <f t="shared" si="0"/>
        <v>39.70100000000001</v>
      </c>
      <c r="N28" s="32">
        <v>5</v>
      </c>
      <c r="O28" s="7">
        <f t="shared" si="1"/>
        <v>1.9850500000000004</v>
      </c>
      <c r="P28" s="33">
        <f t="shared" si="4"/>
        <v>41.68605000000001</v>
      </c>
      <c r="Q28" s="3">
        <v>64</v>
      </c>
    </row>
    <row r="29" spans="1:17" ht="18.75">
      <c r="A29" s="30" t="s">
        <v>168</v>
      </c>
      <c r="B29" s="63" t="s">
        <v>169</v>
      </c>
      <c r="C29" s="54"/>
      <c r="D29" s="54">
        <v>5</v>
      </c>
      <c r="E29" s="54"/>
      <c r="F29" s="31">
        <v>3.34</v>
      </c>
      <c r="G29" s="31">
        <v>1.98</v>
      </c>
      <c r="H29" s="31"/>
      <c r="I29" s="55">
        <f t="shared" si="2"/>
        <v>9.9</v>
      </c>
      <c r="J29" s="28">
        <f>'[1]медик 2016'!$F$220</f>
        <v>22.970000000000002</v>
      </c>
      <c r="K29" s="7"/>
      <c r="L29" s="7">
        <f t="shared" si="3"/>
        <v>6.8309999999999995</v>
      </c>
      <c r="M29" s="7">
        <f t="shared" si="0"/>
        <v>39.70100000000001</v>
      </c>
      <c r="N29" s="32">
        <v>5</v>
      </c>
      <c r="O29" s="7">
        <f t="shared" si="1"/>
        <v>1.9850500000000004</v>
      </c>
      <c r="P29" s="33">
        <f t="shared" si="4"/>
        <v>41.68605000000001</v>
      </c>
      <c r="Q29" s="3">
        <v>64</v>
      </c>
    </row>
    <row r="30" spans="1:17" ht="30.75">
      <c r="A30" s="30" t="s">
        <v>61</v>
      </c>
      <c r="B30" s="29" t="s">
        <v>238</v>
      </c>
      <c r="C30" s="54">
        <v>20</v>
      </c>
      <c r="D30" s="54">
        <v>16</v>
      </c>
      <c r="E30" s="54"/>
      <c r="F30" s="31">
        <v>4.6</v>
      </c>
      <c r="G30" s="31">
        <v>1.79</v>
      </c>
      <c r="H30" s="31"/>
      <c r="I30" s="55">
        <f t="shared" si="2"/>
        <v>120.64</v>
      </c>
      <c r="J30" s="28">
        <f>'[1]медик 2016'!$F$213</f>
        <v>1.639</v>
      </c>
      <c r="K30" s="7"/>
      <c r="L30" s="7">
        <f t="shared" si="3"/>
        <v>83.24159999999999</v>
      </c>
      <c r="M30" s="7">
        <f t="shared" si="0"/>
        <v>205.5206</v>
      </c>
      <c r="N30" s="32">
        <v>5</v>
      </c>
      <c r="O30" s="7">
        <f t="shared" si="1"/>
        <v>10.27603</v>
      </c>
      <c r="P30" s="33">
        <f t="shared" si="4"/>
        <v>215.79663</v>
      </c>
      <c r="Q30" s="3">
        <v>157</v>
      </c>
    </row>
    <row r="31" spans="1:17" ht="18.75">
      <c r="A31" s="71"/>
      <c r="B31" s="53" t="s">
        <v>28</v>
      </c>
      <c r="C31" s="54">
        <v>5</v>
      </c>
      <c r="D31" s="54">
        <v>12</v>
      </c>
      <c r="E31" s="54"/>
      <c r="F31" s="31">
        <v>4.6</v>
      </c>
      <c r="G31" s="31">
        <v>1.79</v>
      </c>
      <c r="H31" s="31"/>
      <c r="I31" s="55">
        <f t="shared" si="2"/>
        <v>44.480000000000004</v>
      </c>
      <c r="J31" s="28">
        <f>'[1]медик 2016'!$F$137</f>
        <v>5.879</v>
      </c>
      <c r="K31" s="7"/>
      <c r="L31" s="7">
        <f t="shared" si="3"/>
        <v>30.691200000000002</v>
      </c>
      <c r="M31" s="7">
        <f t="shared" si="0"/>
        <v>81.0502</v>
      </c>
      <c r="N31" s="32">
        <v>5</v>
      </c>
      <c r="O31" s="7">
        <f t="shared" si="1"/>
        <v>4.052510000000001</v>
      </c>
      <c r="P31" s="33">
        <f t="shared" si="4"/>
        <v>85.10271</v>
      </c>
      <c r="Q31" s="3">
        <v>76</v>
      </c>
    </row>
    <row r="32" spans="1:17" ht="18.75">
      <c r="A32" s="52"/>
      <c r="B32" s="53" t="s">
        <v>485</v>
      </c>
      <c r="C32" s="54"/>
      <c r="D32" s="54">
        <v>3</v>
      </c>
      <c r="E32" s="54"/>
      <c r="F32" s="31"/>
      <c r="G32" s="31">
        <v>1.79</v>
      </c>
      <c r="H32" s="50"/>
      <c r="I32" s="55">
        <f t="shared" si="2"/>
        <v>5.37</v>
      </c>
      <c r="J32" s="28">
        <f>'[1]медик 2016'!$F$226</f>
        <v>11.876999999999999</v>
      </c>
      <c r="K32" s="56"/>
      <c r="L32" s="7">
        <f t="shared" si="3"/>
        <v>3.7053</v>
      </c>
      <c r="M32" s="7">
        <f t="shared" si="0"/>
        <v>20.9523</v>
      </c>
      <c r="N32" s="32">
        <v>15</v>
      </c>
      <c r="O32" s="7">
        <f t="shared" si="1"/>
        <v>3.1428450000000003</v>
      </c>
      <c r="P32" s="33">
        <f t="shared" si="4"/>
        <v>24.095145000000002</v>
      </c>
      <c r="Q32" s="3">
        <v>26</v>
      </c>
    </row>
    <row r="33" spans="1:17" ht="15" customHeight="1">
      <c r="A33" s="52"/>
      <c r="B33" s="53" t="s">
        <v>486</v>
      </c>
      <c r="C33" s="54"/>
      <c r="D33" s="54">
        <v>5</v>
      </c>
      <c r="E33" s="54"/>
      <c r="F33" s="31"/>
      <c r="G33" s="31">
        <v>1.98</v>
      </c>
      <c r="H33" s="50"/>
      <c r="I33" s="55">
        <f t="shared" si="2"/>
        <v>9.9</v>
      </c>
      <c r="J33" s="28">
        <f>'[1]медик 2016'!$F$231</f>
        <v>2.8385000000000002</v>
      </c>
      <c r="K33" s="56"/>
      <c r="L33" s="7">
        <f t="shared" si="3"/>
        <v>6.8309999999999995</v>
      </c>
      <c r="M33" s="7">
        <f t="shared" si="0"/>
        <v>19.569499999999998</v>
      </c>
      <c r="N33" s="32">
        <v>15</v>
      </c>
      <c r="O33" s="7">
        <f t="shared" si="1"/>
        <v>2.9354249999999995</v>
      </c>
      <c r="P33" s="33">
        <f t="shared" si="4"/>
        <v>22.504924999999997</v>
      </c>
      <c r="Q33" s="3">
        <v>25</v>
      </c>
    </row>
    <row r="34" spans="1:16" ht="150.75">
      <c r="A34" s="52"/>
      <c r="B34" s="53" t="s">
        <v>586</v>
      </c>
      <c r="C34" s="54">
        <v>40</v>
      </c>
      <c r="D34" s="54">
        <v>7</v>
      </c>
      <c r="E34" s="54"/>
      <c r="F34" s="31">
        <v>4.6</v>
      </c>
      <c r="G34" s="2">
        <v>2.3</v>
      </c>
      <c r="H34" s="50"/>
      <c r="I34" s="55">
        <f t="shared" si="2"/>
        <v>200.1</v>
      </c>
      <c r="J34" s="28">
        <f>'[1]медик 2016'!$F$629</f>
        <v>836.8620000000001</v>
      </c>
      <c r="K34" s="56"/>
      <c r="L34" s="7">
        <f t="shared" si="3"/>
        <v>138.069</v>
      </c>
      <c r="M34" s="7">
        <f t="shared" si="0"/>
        <v>1175.031</v>
      </c>
      <c r="N34" s="32">
        <v>15</v>
      </c>
      <c r="O34" s="7">
        <f t="shared" si="1"/>
        <v>176.25465</v>
      </c>
      <c r="P34" s="33">
        <f t="shared" si="4"/>
        <v>1351.28565</v>
      </c>
    </row>
    <row r="35" spans="1:16" ht="82.5" customHeight="1">
      <c r="A35" s="52"/>
      <c r="B35" s="53" t="s">
        <v>846</v>
      </c>
      <c r="C35" s="54"/>
      <c r="D35" s="54">
        <v>10</v>
      </c>
      <c r="E35" s="54">
        <v>120</v>
      </c>
      <c r="F35" s="31"/>
      <c r="G35" s="2">
        <v>2.3</v>
      </c>
      <c r="H35" s="31">
        <f>'[2]зарплата'!$AK$33</f>
        <v>0.8796378159080669</v>
      </c>
      <c r="I35" s="55">
        <f>(C35*F35)+(D35*G35)+(E35*H35)</f>
        <v>128.55653790896804</v>
      </c>
      <c r="J35" s="28">
        <f>'[1]медик 2016'!$F$634</f>
        <v>18.25</v>
      </c>
      <c r="K35" s="56"/>
      <c r="L35" s="7">
        <f>I35*0.69</f>
        <v>88.70401115718794</v>
      </c>
      <c r="M35" s="7">
        <f>I35+J35+K35+L35</f>
        <v>235.510549066156</v>
      </c>
      <c r="N35" s="32">
        <v>15</v>
      </c>
      <c r="O35" s="7">
        <f>M35*N35/100</f>
        <v>35.3265823599234</v>
      </c>
      <c r="P35" s="33">
        <f>M35+O35</f>
        <v>270.8371314260794</v>
      </c>
    </row>
    <row r="36" spans="1:16" ht="15" customHeight="1">
      <c r="A36" s="52"/>
      <c r="B36" s="72" t="s">
        <v>3</v>
      </c>
      <c r="C36" s="54"/>
      <c r="D36" s="54"/>
      <c r="E36" s="54"/>
      <c r="F36" s="50"/>
      <c r="G36" s="50"/>
      <c r="H36" s="50"/>
      <c r="I36" s="55">
        <f t="shared" si="2"/>
        <v>0</v>
      </c>
      <c r="J36" s="73"/>
      <c r="K36" s="56"/>
      <c r="L36" s="7">
        <f t="shared" si="3"/>
        <v>0</v>
      </c>
      <c r="M36" s="7">
        <f t="shared" si="0"/>
        <v>0</v>
      </c>
      <c r="N36" s="32"/>
      <c r="O36" s="7">
        <f t="shared" si="1"/>
        <v>0</v>
      </c>
      <c r="P36" s="33">
        <f t="shared" si="4"/>
        <v>0</v>
      </c>
    </row>
    <row r="37" spans="1:17" ht="30.75">
      <c r="A37" s="74" t="s">
        <v>68</v>
      </c>
      <c r="B37" s="69" t="s">
        <v>11</v>
      </c>
      <c r="C37" s="2">
        <v>60</v>
      </c>
      <c r="D37" s="2">
        <v>100</v>
      </c>
      <c r="E37" s="54"/>
      <c r="F37" s="31">
        <v>5.04</v>
      </c>
      <c r="G37" s="31">
        <v>1.59</v>
      </c>
      <c r="H37" s="31"/>
      <c r="I37" s="55">
        <f t="shared" si="2"/>
        <v>461.4</v>
      </c>
      <c r="J37" s="28">
        <f>'[1]медик 2016'!$F$285</f>
        <v>27.36466666666667</v>
      </c>
      <c r="K37" s="75"/>
      <c r="L37" s="7">
        <f t="shared" si="3"/>
        <v>318.366</v>
      </c>
      <c r="M37" s="7">
        <f t="shared" si="0"/>
        <v>807.1306666666667</v>
      </c>
      <c r="N37" s="32">
        <v>5</v>
      </c>
      <c r="O37" s="7">
        <f t="shared" si="1"/>
        <v>40.35653333333334</v>
      </c>
      <c r="P37" s="33">
        <f t="shared" si="4"/>
        <v>847.4872</v>
      </c>
      <c r="Q37" s="3">
        <v>716</v>
      </c>
    </row>
    <row r="38" spans="1:17" ht="30.75">
      <c r="A38" s="74" t="s">
        <v>62</v>
      </c>
      <c r="B38" s="53" t="s">
        <v>32</v>
      </c>
      <c r="C38" s="2">
        <v>30</v>
      </c>
      <c r="D38" s="2">
        <v>40</v>
      </c>
      <c r="E38" s="54"/>
      <c r="F38" s="31">
        <v>5.04</v>
      </c>
      <c r="G38" s="31">
        <v>1.59</v>
      </c>
      <c r="H38" s="31"/>
      <c r="I38" s="55">
        <f t="shared" si="2"/>
        <v>214.79999999999998</v>
      </c>
      <c r="J38" s="28">
        <f>'[1]медик 2016'!$F$242</f>
        <v>33.366</v>
      </c>
      <c r="K38" s="75"/>
      <c r="L38" s="7">
        <f t="shared" si="3"/>
        <v>148.212</v>
      </c>
      <c r="M38" s="7">
        <f t="shared" si="0"/>
        <v>396.378</v>
      </c>
      <c r="N38" s="32">
        <v>5</v>
      </c>
      <c r="O38" s="7">
        <f t="shared" si="1"/>
        <v>19.8189</v>
      </c>
      <c r="P38" s="70">
        <f t="shared" si="4"/>
        <v>416.19689999999997</v>
      </c>
      <c r="Q38" s="3">
        <v>404</v>
      </c>
    </row>
    <row r="39" spans="1:17" ht="30.75">
      <c r="A39" s="74" t="s">
        <v>65</v>
      </c>
      <c r="B39" s="69" t="s">
        <v>10</v>
      </c>
      <c r="C39" s="2">
        <v>30</v>
      </c>
      <c r="D39" s="2">
        <v>40</v>
      </c>
      <c r="E39" s="54"/>
      <c r="F39" s="31">
        <v>5.04</v>
      </c>
      <c r="G39" s="31">
        <v>1.59</v>
      </c>
      <c r="H39" s="31"/>
      <c r="I39" s="55">
        <f t="shared" si="2"/>
        <v>214.79999999999998</v>
      </c>
      <c r="J39" s="28">
        <f>'[1]медик 2016'!$F$281</f>
        <v>61.864666666666665</v>
      </c>
      <c r="K39" s="75"/>
      <c r="L39" s="7">
        <f t="shared" si="3"/>
        <v>148.212</v>
      </c>
      <c r="M39" s="7">
        <f t="shared" si="0"/>
        <v>424.87666666666667</v>
      </c>
      <c r="N39" s="32">
        <v>5</v>
      </c>
      <c r="O39" s="7">
        <f t="shared" si="1"/>
        <v>21.24383333333333</v>
      </c>
      <c r="P39" s="70">
        <f t="shared" si="4"/>
        <v>446.1205</v>
      </c>
      <c r="Q39" s="3">
        <v>413</v>
      </c>
    </row>
    <row r="40" spans="1:17" ht="30.75">
      <c r="A40" s="74" t="s">
        <v>64</v>
      </c>
      <c r="B40" s="69" t="s">
        <v>12</v>
      </c>
      <c r="C40" s="2">
        <v>20</v>
      </c>
      <c r="D40" s="2">
        <v>28</v>
      </c>
      <c r="E40" s="54"/>
      <c r="F40" s="31">
        <v>5.04</v>
      </c>
      <c r="G40" s="31">
        <v>1.59</v>
      </c>
      <c r="H40" s="31"/>
      <c r="I40" s="55">
        <f t="shared" si="2"/>
        <v>145.32</v>
      </c>
      <c r="J40" s="28">
        <f>'[1]медик 2016'!$F$277</f>
        <v>64.90285</v>
      </c>
      <c r="K40" s="75"/>
      <c r="L40" s="7">
        <f t="shared" si="3"/>
        <v>100.2708</v>
      </c>
      <c r="M40" s="7">
        <f t="shared" si="0"/>
        <v>310.49365</v>
      </c>
      <c r="N40" s="32">
        <v>5</v>
      </c>
      <c r="O40" s="7">
        <f t="shared" si="1"/>
        <v>15.524682499999999</v>
      </c>
      <c r="P40" s="70">
        <f t="shared" si="4"/>
        <v>326.0183325</v>
      </c>
      <c r="Q40" s="3">
        <v>308</v>
      </c>
    </row>
    <row r="41" spans="1:17" ht="45.75">
      <c r="A41" s="74" t="s">
        <v>63</v>
      </c>
      <c r="B41" s="53" t="s">
        <v>13</v>
      </c>
      <c r="C41" s="2">
        <v>20</v>
      </c>
      <c r="D41" s="2">
        <v>32</v>
      </c>
      <c r="E41" s="54"/>
      <c r="F41" s="31">
        <v>5.04</v>
      </c>
      <c r="G41" s="31">
        <v>1.59</v>
      </c>
      <c r="H41" s="31"/>
      <c r="I41" s="55">
        <f t="shared" si="2"/>
        <v>151.68</v>
      </c>
      <c r="J41" s="28">
        <f>'[1]медик 2016'!$F$253</f>
        <v>46.923700000000004</v>
      </c>
      <c r="K41" s="75"/>
      <c r="L41" s="7">
        <f t="shared" si="3"/>
        <v>104.6592</v>
      </c>
      <c r="M41" s="7">
        <f t="shared" si="0"/>
        <v>303.2629</v>
      </c>
      <c r="N41" s="32">
        <v>15</v>
      </c>
      <c r="O41" s="7">
        <f t="shared" si="1"/>
        <v>45.489435</v>
      </c>
      <c r="P41" s="70">
        <f t="shared" si="4"/>
        <v>348.752335</v>
      </c>
      <c r="Q41" s="3">
        <v>346</v>
      </c>
    </row>
    <row r="42" spans="1:17" ht="30.75">
      <c r="A42" s="30" t="s">
        <v>66</v>
      </c>
      <c r="B42" s="63" t="s">
        <v>67</v>
      </c>
      <c r="C42" s="2">
        <v>80</v>
      </c>
      <c r="D42" s="2">
        <v>0</v>
      </c>
      <c r="E42" s="54"/>
      <c r="F42" s="31">
        <v>5.04</v>
      </c>
      <c r="G42" s="31">
        <v>1.59</v>
      </c>
      <c r="H42" s="31"/>
      <c r="I42" s="55">
        <f t="shared" si="2"/>
        <v>403.2</v>
      </c>
      <c r="J42" s="28">
        <f>'[1]медик 2016'!$F$269</f>
        <v>96.13334999999998</v>
      </c>
      <c r="K42" s="75"/>
      <c r="L42" s="7">
        <f t="shared" si="3"/>
        <v>278.20799999999997</v>
      </c>
      <c r="M42" s="7">
        <f t="shared" si="0"/>
        <v>777.54135</v>
      </c>
      <c r="N42" s="32">
        <v>25</v>
      </c>
      <c r="O42" s="7">
        <f t="shared" si="1"/>
        <v>194.3853375</v>
      </c>
      <c r="P42" s="70">
        <f t="shared" si="4"/>
        <v>971.9266875</v>
      </c>
      <c r="Q42" s="3">
        <v>855</v>
      </c>
    </row>
    <row r="43" spans="1:16" ht="18.75">
      <c r="A43" s="52"/>
      <c r="B43" s="65"/>
      <c r="C43" s="54"/>
      <c r="D43" s="54"/>
      <c r="E43" s="54"/>
      <c r="F43" s="50"/>
      <c r="G43" s="50"/>
      <c r="H43" s="50"/>
      <c r="I43" s="55">
        <f t="shared" si="2"/>
        <v>0</v>
      </c>
      <c r="J43" s="73"/>
      <c r="K43" s="56"/>
      <c r="L43" s="7">
        <f t="shared" si="3"/>
        <v>0</v>
      </c>
      <c r="M43" s="7">
        <f t="shared" si="0"/>
        <v>0</v>
      </c>
      <c r="N43" s="32"/>
      <c r="O43" s="7"/>
      <c r="P43" s="33"/>
    </row>
    <row r="44" spans="1:16" ht="15" customHeight="1">
      <c r="A44" s="52"/>
      <c r="B44" s="72" t="s">
        <v>4</v>
      </c>
      <c r="C44" s="54"/>
      <c r="D44" s="54"/>
      <c r="E44" s="54"/>
      <c r="F44" s="50"/>
      <c r="G44" s="50"/>
      <c r="H44" s="50"/>
      <c r="I44" s="55">
        <f t="shared" si="2"/>
        <v>0</v>
      </c>
      <c r="J44" s="73"/>
      <c r="K44" s="56"/>
      <c r="L44" s="7">
        <f t="shared" si="3"/>
        <v>0</v>
      </c>
      <c r="M44" s="7">
        <f t="shared" si="0"/>
        <v>0</v>
      </c>
      <c r="N44" s="32"/>
      <c r="O44" s="7"/>
      <c r="P44" s="33"/>
    </row>
    <row r="45" spans="1:17" ht="30" customHeight="1">
      <c r="A45" s="52"/>
      <c r="B45" s="63" t="s">
        <v>781</v>
      </c>
      <c r="C45" s="54">
        <v>5</v>
      </c>
      <c r="D45" s="54">
        <v>5</v>
      </c>
      <c r="E45" s="54"/>
      <c r="F45" s="31">
        <v>4.86</v>
      </c>
      <c r="G45" s="31">
        <v>3.12</v>
      </c>
      <c r="H45" s="31"/>
      <c r="I45" s="55">
        <f>(C45*F45)+(D45*G45)+(E45*H45)</f>
        <v>39.900000000000006</v>
      </c>
      <c r="J45" s="28">
        <f>'[1]медик 2016'!$F$532</f>
        <v>0.8454999999999999</v>
      </c>
      <c r="K45" s="7"/>
      <c r="L45" s="7">
        <f>I45*0.69</f>
        <v>27.531000000000002</v>
      </c>
      <c r="M45" s="7">
        <f>I45+J45+K45+L45</f>
        <v>68.27650000000001</v>
      </c>
      <c r="N45" s="32">
        <v>75</v>
      </c>
      <c r="O45" s="7">
        <f>M45*N45/100</f>
        <v>51.20737500000001</v>
      </c>
      <c r="P45" s="70">
        <f>M45+O45</f>
        <v>119.48387500000003</v>
      </c>
      <c r="Q45" s="3">
        <v>117</v>
      </c>
    </row>
    <row r="46" spans="1:16" ht="31.5" customHeight="1">
      <c r="A46" s="52"/>
      <c r="B46" s="63" t="s">
        <v>782</v>
      </c>
      <c r="C46" s="54">
        <v>7</v>
      </c>
      <c r="D46" s="54">
        <v>7</v>
      </c>
      <c r="E46" s="54"/>
      <c r="F46" s="31">
        <v>4.86</v>
      </c>
      <c r="G46" s="31">
        <v>3.12</v>
      </c>
      <c r="H46" s="31"/>
      <c r="I46" s="55">
        <f>(C46*F46)+(D46*G46)+(E46*H46)</f>
        <v>55.86</v>
      </c>
      <c r="J46" s="28">
        <f>'[1]медик 2016'!$F$532</f>
        <v>0.8454999999999999</v>
      </c>
      <c r="K46" s="7"/>
      <c r="L46" s="7">
        <f>I46*0.69</f>
        <v>38.5434</v>
      </c>
      <c r="M46" s="7">
        <f>I46+J46+K46+L46</f>
        <v>95.24889999999999</v>
      </c>
      <c r="N46" s="32">
        <v>50</v>
      </c>
      <c r="O46" s="7">
        <f>M46*N46/100</f>
        <v>47.624449999999996</v>
      </c>
      <c r="P46" s="70">
        <f>M46+O46</f>
        <v>142.87335</v>
      </c>
    </row>
    <row r="47" spans="1:16" ht="29.25" customHeight="1">
      <c r="A47" s="30" t="s">
        <v>523</v>
      </c>
      <c r="B47" s="63" t="s">
        <v>845</v>
      </c>
      <c r="C47" s="54">
        <v>10</v>
      </c>
      <c r="D47" s="54">
        <v>10</v>
      </c>
      <c r="E47" s="54"/>
      <c r="F47" s="31">
        <v>4.86</v>
      </c>
      <c r="G47" s="31">
        <v>3.12</v>
      </c>
      <c r="H47" s="31"/>
      <c r="I47" s="55">
        <f>(C47*F47)+(D47*G47)+(E47*H47)</f>
        <v>79.80000000000001</v>
      </c>
      <c r="J47" s="28">
        <f>'[1]медик 2016'!$F$532</f>
        <v>0.8454999999999999</v>
      </c>
      <c r="K47" s="7"/>
      <c r="L47" s="7">
        <f>I47*0.69</f>
        <v>55.062000000000005</v>
      </c>
      <c r="M47" s="7">
        <f>I47+J47+K47+L47</f>
        <v>135.7075</v>
      </c>
      <c r="N47" s="32">
        <v>15</v>
      </c>
      <c r="O47" s="7">
        <f>M47*N47/100</f>
        <v>20.356125000000002</v>
      </c>
      <c r="P47" s="70">
        <f>M47+O47</f>
        <v>156.063625</v>
      </c>
    </row>
    <row r="48" spans="1:17" ht="30.75">
      <c r="A48" s="30" t="s">
        <v>70</v>
      </c>
      <c r="B48" s="53" t="s">
        <v>27</v>
      </c>
      <c r="C48" s="54">
        <v>2</v>
      </c>
      <c r="D48" s="54">
        <v>10</v>
      </c>
      <c r="E48" s="54"/>
      <c r="F48" s="31">
        <v>4.86</v>
      </c>
      <c r="G48" s="31">
        <v>3.12</v>
      </c>
      <c r="H48" s="31"/>
      <c r="I48" s="55">
        <f t="shared" si="2"/>
        <v>40.92</v>
      </c>
      <c r="J48" s="28">
        <f>'[1]медик 2016'!$F$548</f>
        <v>21.925722937762153</v>
      </c>
      <c r="K48" s="7"/>
      <c r="L48" s="7">
        <f t="shared" si="3"/>
        <v>28.2348</v>
      </c>
      <c r="M48" s="7">
        <f t="shared" si="0"/>
        <v>91.08052293776215</v>
      </c>
      <c r="N48" s="32">
        <v>15</v>
      </c>
      <c r="O48" s="7">
        <f t="shared" si="1"/>
        <v>13.662078440664322</v>
      </c>
      <c r="P48" s="33">
        <f t="shared" si="4"/>
        <v>104.74260137842647</v>
      </c>
      <c r="Q48" s="3">
        <v>76</v>
      </c>
    </row>
    <row r="49" spans="1:17" ht="15" customHeight="1">
      <c r="A49" s="30" t="s">
        <v>71</v>
      </c>
      <c r="B49" s="53" t="s">
        <v>33</v>
      </c>
      <c r="C49" s="54">
        <v>10</v>
      </c>
      <c r="D49" s="54">
        <v>20</v>
      </c>
      <c r="E49" s="54"/>
      <c r="F49" s="31">
        <v>4.86</v>
      </c>
      <c r="G49" s="31">
        <v>3.12</v>
      </c>
      <c r="H49" s="31"/>
      <c r="I49" s="55">
        <f t="shared" si="2"/>
        <v>111</v>
      </c>
      <c r="J49" s="28">
        <f>'[1]медик 2016'!$F$556</f>
        <v>44.89580695443646</v>
      </c>
      <c r="K49" s="7"/>
      <c r="L49" s="7">
        <f t="shared" si="3"/>
        <v>76.58999999999999</v>
      </c>
      <c r="M49" s="7">
        <f t="shared" si="0"/>
        <v>232.48580695443644</v>
      </c>
      <c r="N49" s="32">
        <v>15</v>
      </c>
      <c r="O49" s="7">
        <f t="shared" si="1"/>
        <v>34.87287104316547</v>
      </c>
      <c r="P49" s="33">
        <f t="shared" si="4"/>
        <v>267.3586779976019</v>
      </c>
      <c r="Q49" s="3">
        <v>138</v>
      </c>
    </row>
    <row r="50" spans="1:17" ht="30.75">
      <c r="A50" s="30" t="s">
        <v>522</v>
      </c>
      <c r="B50" s="53" t="s">
        <v>30</v>
      </c>
      <c r="C50" s="54">
        <v>15</v>
      </c>
      <c r="D50" s="54">
        <v>25</v>
      </c>
      <c r="E50" s="54"/>
      <c r="F50" s="31">
        <v>4.86</v>
      </c>
      <c r="G50" s="31">
        <v>3.12</v>
      </c>
      <c r="H50" s="31"/>
      <c r="I50" s="55">
        <f t="shared" si="2"/>
        <v>150.9</v>
      </c>
      <c r="J50" s="28">
        <f>'[1]медик 2016'!$F$540</f>
        <v>78.2935</v>
      </c>
      <c r="K50" s="7"/>
      <c r="L50" s="7">
        <f t="shared" si="3"/>
        <v>104.121</v>
      </c>
      <c r="M50" s="7">
        <f t="shared" si="0"/>
        <v>333.3145</v>
      </c>
      <c r="N50" s="32">
        <v>15</v>
      </c>
      <c r="O50" s="7">
        <f t="shared" si="1"/>
        <v>49.997175</v>
      </c>
      <c r="P50" s="33">
        <f t="shared" si="4"/>
        <v>383.31167500000004</v>
      </c>
      <c r="Q50" s="3">
        <v>272</v>
      </c>
    </row>
    <row r="51" spans="1:16" ht="18.75">
      <c r="A51" s="63" t="s">
        <v>576</v>
      </c>
      <c r="B51" s="53" t="s">
        <v>575</v>
      </c>
      <c r="C51" s="54">
        <v>20</v>
      </c>
      <c r="D51" s="54">
        <v>20</v>
      </c>
      <c r="E51" s="54"/>
      <c r="F51" s="31">
        <v>4.86</v>
      </c>
      <c r="G51" s="31">
        <v>3.12</v>
      </c>
      <c r="H51" s="31"/>
      <c r="I51" s="55">
        <f t="shared" si="2"/>
        <v>159.60000000000002</v>
      </c>
      <c r="J51" s="28">
        <f>'[1]медик 2016'!$F$540</f>
        <v>78.2935</v>
      </c>
      <c r="K51" s="7"/>
      <c r="L51" s="7">
        <f t="shared" si="3"/>
        <v>110.12400000000001</v>
      </c>
      <c r="M51" s="7">
        <f t="shared" si="0"/>
        <v>348.01750000000004</v>
      </c>
      <c r="N51" s="32">
        <v>15</v>
      </c>
      <c r="O51" s="7">
        <f t="shared" si="1"/>
        <v>52.202625000000005</v>
      </c>
      <c r="P51" s="33">
        <f t="shared" si="4"/>
        <v>400.22012500000005</v>
      </c>
    </row>
    <row r="52" spans="1:16" ht="15" customHeight="1">
      <c r="A52" s="30" t="s">
        <v>524</v>
      </c>
      <c r="B52" s="53" t="s">
        <v>525</v>
      </c>
      <c r="C52" s="54">
        <v>15</v>
      </c>
      <c r="D52" s="54">
        <v>20</v>
      </c>
      <c r="E52" s="54"/>
      <c r="F52" s="31">
        <v>4.86</v>
      </c>
      <c r="G52" s="31">
        <v>3.12</v>
      </c>
      <c r="H52" s="31"/>
      <c r="I52" s="55">
        <f t="shared" si="2"/>
        <v>135.3</v>
      </c>
      <c r="J52" s="28">
        <f>'[1]медик 2016'!$F$540</f>
        <v>78.2935</v>
      </c>
      <c r="K52" s="7"/>
      <c r="L52" s="7">
        <f t="shared" si="3"/>
        <v>93.357</v>
      </c>
      <c r="M52" s="7">
        <f t="shared" si="0"/>
        <v>306.95050000000003</v>
      </c>
      <c r="N52" s="32">
        <v>15</v>
      </c>
      <c r="O52" s="7">
        <f t="shared" si="1"/>
        <v>46.04257500000001</v>
      </c>
      <c r="P52" s="33">
        <f t="shared" si="4"/>
        <v>352.99307500000003</v>
      </c>
    </row>
    <row r="53" spans="1:16" ht="18.75">
      <c r="A53" s="76" t="s">
        <v>529</v>
      </c>
      <c r="B53" s="53" t="s">
        <v>528</v>
      </c>
      <c r="C53" s="54">
        <v>10</v>
      </c>
      <c r="D53" s="54">
        <v>15</v>
      </c>
      <c r="E53" s="54"/>
      <c r="F53" s="31">
        <v>4.86</v>
      </c>
      <c r="G53" s="31">
        <v>3.12</v>
      </c>
      <c r="H53" s="31"/>
      <c r="I53" s="55">
        <f t="shared" si="2"/>
        <v>95.4</v>
      </c>
      <c r="J53" s="28">
        <f>'[1]медик 2016'!$F$556</f>
        <v>44.89580695443646</v>
      </c>
      <c r="K53" s="7"/>
      <c r="L53" s="7">
        <f t="shared" si="3"/>
        <v>65.826</v>
      </c>
      <c r="M53" s="7">
        <f t="shared" si="0"/>
        <v>206.12180695443647</v>
      </c>
      <c r="N53" s="32">
        <v>15</v>
      </c>
      <c r="O53" s="7">
        <f t="shared" si="1"/>
        <v>30.91827104316547</v>
      </c>
      <c r="P53" s="33">
        <f t="shared" si="4"/>
        <v>237.04007799760194</v>
      </c>
    </row>
    <row r="54" spans="1:16" ht="18.75">
      <c r="A54" s="30" t="s">
        <v>527</v>
      </c>
      <c r="B54" s="53" t="s">
        <v>526</v>
      </c>
      <c r="C54" s="54">
        <v>10</v>
      </c>
      <c r="D54" s="54">
        <v>20</v>
      </c>
      <c r="E54" s="54"/>
      <c r="F54" s="31">
        <v>4.86</v>
      </c>
      <c r="G54" s="31">
        <v>3.12</v>
      </c>
      <c r="H54" s="31"/>
      <c r="I54" s="55">
        <f t="shared" si="2"/>
        <v>111</v>
      </c>
      <c r="J54" s="28">
        <f>'[1]медик 2016'!$F$556</f>
        <v>44.89580695443646</v>
      </c>
      <c r="K54" s="7"/>
      <c r="L54" s="7">
        <f t="shared" si="3"/>
        <v>76.58999999999999</v>
      </c>
      <c r="M54" s="7">
        <f t="shared" si="0"/>
        <v>232.48580695443644</v>
      </c>
      <c r="N54" s="32">
        <v>15</v>
      </c>
      <c r="O54" s="7">
        <f t="shared" si="1"/>
        <v>34.87287104316547</v>
      </c>
      <c r="P54" s="33">
        <f t="shared" si="4"/>
        <v>267.3586779976019</v>
      </c>
    </row>
    <row r="55" spans="1:16" ht="30.75">
      <c r="A55" s="30" t="s">
        <v>532</v>
      </c>
      <c r="B55" s="53" t="s">
        <v>531</v>
      </c>
      <c r="C55" s="54">
        <v>10</v>
      </c>
      <c r="D55" s="54">
        <v>15</v>
      </c>
      <c r="E55" s="54"/>
      <c r="F55" s="31">
        <v>4.86</v>
      </c>
      <c r="G55" s="31">
        <v>3.12</v>
      </c>
      <c r="H55" s="31"/>
      <c r="I55" s="55">
        <f t="shared" si="2"/>
        <v>95.4</v>
      </c>
      <c r="J55" s="28">
        <f>'[1]медик 2016'!$F$540</f>
        <v>78.2935</v>
      </c>
      <c r="K55" s="7"/>
      <c r="L55" s="7">
        <f t="shared" si="3"/>
        <v>65.826</v>
      </c>
      <c r="M55" s="7">
        <f t="shared" si="0"/>
        <v>239.5195</v>
      </c>
      <c r="N55" s="32">
        <v>15</v>
      </c>
      <c r="O55" s="7">
        <f t="shared" si="1"/>
        <v>35.927925</v>
      </c>
      <c r="P55" s="33">
        <f t="shared" si="4"/>
        <v>275.447425</v>
      </c>
    </row>
    <row r="56" spans="1:16" ht="14.25" customHeight="1">
      <c r="A56" s="30" t="s">
        <v>571</v>
      </c>
      <c r="B56" s="53" t="s">
        <v>570</v>
      </c>
      <c r="C56" s="54">
        <v>10</v>
      </c>
      <c r="D56" s="54">
        <v>15</v>
      </c>
      <c r="E56" s="54"/>
      <c r="F56" s="31">
        <v>4.86</v>
      </c>
      <c r="G56" s="31">
        <v>3.12</v>
      </c>
      <c r="H56" s="31"/>
      <c r="I56" s="55">
        <f t="shared" si="2"/>
        <v>95.4</v>
      </c>
      <c r="J56" s="28">
        <f>'[1]медик 2016'!$F$540</f>
        <v>78.2935</v>
      </c>
      <c r="K56" s="7"/>
      <c r="L56" s="7">
        <f t="shared" si="3"/>
        <v>65.826</v>
      </c>
      <c r="M56" s="7">
        <f t="shared" si="0"/>
        <v>239.5195</v>
      </c>
      <c r="N56" s="32">
        <v>15</v>
      </c>
      <c r="O56" s="7">
        <f t="shared" si="1"/>
        <v>35.927925</v>
      </c>
      <c r="P56" s="33">
        <f t="shared" si="4"/>
        <v>275.447425</v>
      </c>
    </row>
    <row r="57" spans="1:16" ht="30.75" customHeight="1">
      <c r="A57" s="30" t="s">
        <v>573</v>
      </c>
      <c r="B57" s="53" t="s">
        <v>572</v>
      </c>
      <c r="C57" s="54">
        <v>10</v>
      </c>
      <c r="D57" s="54">
        <v>15</v>
      </c>
      <c r="E57" s="54"/>
      <c r="F57" s="31">
        <v>4.86</v>
      </c>
      <c r="G57" s="31">
        <v>3.12</v>
      </c>
      <c r="H57" s="31"/>
      <c r="I57" s="55">
        <f t="shared" si="2"/>
        <v>95.4</v>
      </c>
      <c r="J57" s="28">
        <f>'[1]медик 2016'!$F$540</f>
        <v>78.2935</v>
      </c>
      <c r="K57" s="7"/>
      <c r="L57" s="7">
        <f t="shared" si="3"/>
        <v>65.826</v>
      </c>
      <c r="M57" s="7">
        <f t="shared" si="0"/>
        <v>239.5195</v>
      </c>
      <c r="N57" s="32">
        <v>15</v>
      </c>
      <c r="O57" s="7">
        <f t="shared" si="1"/>
        <v>35.927925</v>
      </c>
      <c r="P57" s="33">
        <f t="shared" si="4"/>
        <v>275.447425</v>
      </c>
    </row>
    <row r="58" spans="1:16" ht="30.75">
      <c r="A58" s="30" t="s">
        <v>574</v>
      </c>
      <c r="B58" s="53" t="s">
        <v>569</v>
      </c>
      <c r="C58" s="54">
        <v>10</v>
      </c>
      <c r="D58" s="54">
        <v>15</v>
      </c>
      <c r="E58" s="54"/>
      <c r="F58" s="31">
        <v>4.86</v>
      </c>
      <c r="G58" s="31">
        <v>3.12</v>
      </c>
      <c r="H58" s="31"/>
      <c r="I58" s="55">
        <f t="shared" si="2"/>
        <v>95.4</v>
      </c>
      <c r="J58" s="28">
        <f>'[1]медик 2016'!$F$540</f>
        <v>78.2935</v>
      </c>
      <c r="K58" s="7"/>
      <c r="L58" s="7">
        <f t="shared" si="3"/>
        <v>65.826</v>
      </c>
      <c r="M58" s="7">
        <f t="shared" si="0"/>
        <v>239.5195</v>
      </c>
      <c r="N58" s="32">
        <v>15</v>
      </c>
      <c r="O58" s="7">
        <f t="shared" si="1"/>
        <v>35.927925</v>
      </c>
      <c r="P58" s="33">
        <f t="shared" si="4"/>
        <v>275.447425</v>
      </c>
    </row>
    <row r="59" spans="1:16" ht="17.25" customHeight="1">
      <c r="A59" s="30" t="s">
        <v>534</v>
      </c>
      <c r="B59" s="53" t="s">
        <v>533</v>
      </c>
      <c r="C59" s="54">
        <v>10</v>
      </c>
      <c r="D59" s="54">
        <v>15</v>
      </c>
      <c r="E59" s="54"/>
      <c r="F59" s="31">
        <v>4.86</v>
      </c>
      <c r="G59" s="31">
        <v>3.12</v>
      </c>
      <c r="H59" s="31"/>
      <c r="I59" s="55">
        <f t="shared" si="2"/>
        <v>95.4</v>
      </c>
      <c r="J59" s="28">
        <f>'[1]медик 2016'!$F$564</f>
        <v>76.9025612244898</v>
      </c>
      <c r="K59" s="7"/>
      <c r="L59" s="7">
        <f t="shared" si="3"/>
        <v>65.826</v>
      </c>
      <c r="M59" s="7">
        <f t="shared" si="0"/>
        <v>238.1285612244898</v>
      </c>
      <c r="N59" s="32">
        <v>15</v>
      </c>
      <c r="O59" s="7">
        <f t="shared" si="1"/>
        <v>35.71928418367347</v>
      </c>
      <c r="P59" s="33">
        <f t="shared" si="4"/>
        <v>273.84784540816327</v>
      </c>
    </row>
    <row r="60" spans="1:16" ht="18.75">
      <c r="A60" s="30" t="s">
        <v>536</v>
      </c>
      <c r="B60" s="53" t="s">
        <v>535</v>
      </c>
      <c r="C60" s="54">
        <v>15</v>
      </c>
      <c r="D60" s="54">
        <v>20</v>
      </c>
      <c r="E60" s="54"/>
      <c r="F60" s="31">
        <v>4.86</v>
      </c>
      <c r="G60" s="31">
        <v>3.12</v>
      </c>
      <c r="H60" s="31"/>
      <c r="I60" s="55">
        <f t="shared" si="2"/>
        <v>135.3</v>
      </c>
      <c r="J60" s="28">
        <f>'[1]медик 2016'!$F$564</f>
        <v>76.9025612244898</v>
      </c>
      <c r="K60" s="7"/>
      <c r="L60" s="7">
        <f t="shared" si="3"/>
        <v>93.357</v>
      </c>
      <c r="M60" s="7">
        <f t="shared" si="0"/>
        <v>305.5595612244898</v>
      </c>
      <c r="N60" s="32">
        <v>15</v>
      </c>
      <c r="O60" s="7">
        <f t="shared" si="1"/>
        <v>45.83393418367347</v>
      </c>
      <c r="P60" s="33">
        <f t="shared" si="4"/>
        <v>351.3934954081633</v>
      </c>
    </row>
    <row r="61" spans="1:16" ht="15" customHeight="1">
      <c r="A61" s="30"/>
      <c r="B61" s="53"/>
      <c r="C61" s="54"/>
      <c r="D61" s="54"/>
      <c r="E61" s="54"/>
      <c r="F61" s="31"/>
      <c r="G61" s="31"/>
      <c r="H61" s="31"/>
      <c r="I61" s="55">
        <f t="shared" si="2"/>
        <v>0</v>
      </c>
      <c r="J61" s="28"/>
      <c r="K61" s="7"/>
      <c r="L61" s="7">
        <f t="shared" si="3"/>
        <v>0</v>
      </c>
      <c r="M61" s="7">
        <f t="shared" si="0"/>
        <v>0</v>
      </c>
      <c r="N61" s="32"/>
      <c r="O61" s="7">
        <f t="shared" si="1"/>
        <v>0</v>
      </c>
      <c r="P61" s="33">
        <f t="shared" si="4"/>
        <v>0</v>
      </c>
    </row>
    <row r="62" spans="1:16" ht="18.75">
      <c r="A62" s="30"/>
      <c r="B62" s="72" t="s">
        <v>5</v>
      </c>
      <c r="C62" s="54"/>
      <c r="D62" s="54"/>
      <c r="E62" s="54"/>
      <c r="F62" s="31"/>
      <c r="G62" s="31"/>
      <c r="H62" s="31"/>
      <c r="I62" s="55">
        <f t="shared" si="2"/>
        <v>0</v>
      </c>
      <c r="J62" s="73"/>
      <c r="K62" s="56"/>
      <c r="L62" s="7">
        <f t="shared" si="3"/>
        <v>0</v>
      </c>
      <c r="M62" s="7">
        <f t="shared" si="0"/>
        <v>0</v>
      </c>
      <c r="N62" s="32"/>
      <c r="O62" s="7">
        <f t="shared" si="1"/>
        <v>0</v>
      </c>
      <c r="P62" s="33"/>
    </row>
    <row r="63" spans="1:17" ht="30.75" customHeight="1">
      <c r="A63" s="30" t="s">
        <v>544</v>
      </c>
      <c r="B63" s="63" t="s">
        <v>490</v>
      </c>
      <c r="C63" s="77">
        <v>5</v>
      </c>
      <c r="D63" s="2">
        <v>20</v>
      </c>
      <c r="E63" s="54"/>
      <c r="F63" s="31">
        <v>6.14</v>
      </c>
      <c r="G63" s="31">
        <v>2.45</v>
      </c>
      <c r="H63" s="31"/>
      <c r="I63" s="55">
        <f t="shared" si="2"/>
        <v>79.7</v>
      </c>
      <c r="J63" s="28">
        <f>'[1]медик 2016'!$F$336</f>
        <v>30.81806657142857</v>
      </c>
      <c r="K63" s="75"/>
      <c r="L63" s="7">
        <f t="shared" si="3"/>
        <v>54.992999999999995</v>
      </c>
      <c r="M63" s="7">
        <f t="shared" si="0"/>
        <v>165.51106657142856</v>
      </c>
      <c r="N63" s="32">
        <v>50</v>
      </c>
      <c r="O63" s="7">
        <f t="shared" si="1"/>
        <v>82.75553328571428</v>
      </c>
      <c r="P63" s="33">
        <f t="shared" si="4"/>
        <v>248.26659985714284</v>
      </c>
      <c r="Q63" s="3">
        <v>243</v>
      </c>
    </row>
    <row r="64" spans="1:17" ht="30.75">
      <c r="A64" s="30" t="s">
        <v>95</v>
      </c>
      <c r="B64" s="29" t="s">
        <v>590</v>
      </c>
      <c r="C64" s="77">
        <v>7</v>
      </c>
      <c r="D64" s="2">
        <v>12</v>
      </c>
      <c r="E64" s="2"/>
      <c r="F64" s="31">
        <v>6.14</v>
      </c>
      <c r="G64" s="31">
        <v>2.45</v>
      </c>
      <c r="H64" s="31"/>
      <c r="I64" s="55">
        <f t="shared" si="2"/>
        <v>72.38</v>
      </c>
      <c r="J64" s="28">
        <f>'[1]медик 2016'!$F$346</f>
        <v>36.755566571428574</v>
      </c>
      <c r="K64" s="75"/>
      <c r="L64" s="7">
        <f t="shared" si="3"/>
        <v>49.94219999999999</v>
      </c>
      <c r="M64" s="7">
        <f t="shared" si="0"/>
        <v>159.07776657142855</v>
      </c>
      <c r="N64" s="32">
        <v>50</v>
      </c>
      <c r="O64" s="7">
        <f t="shared" si="1"/>
        <v>79.53888328571428</v>
      </c>
      <c r="P64" s="33">
        <f t="shared" si="4"/>
        <v>238.61664985714282</v>
      </c>
      <c r="Q64" s="3">
        <v>255</v>
      </c>
    </row>
    <row r="65" spans="1:17" ht="45.75">
      <c r="A65" s="30" t="s">
        <v>97</v>
      </c>
      <c r="B65" s="29" t="s">
        <v>591</v>
      </c>
      <c r="C65" s="77">
        <v>7</v>
      </c>
      <c r="D65" s="2">
        <v>12</v>
      </c>
      <c r="E65" s="54"/>
      <c r="F65" s="31">
        <v>6.14</v>
      </c>
      <c r="G65" s="31">
        <v>2.45</v>
      </c>
      <c r="H65" s="31"/>
      <c r="I65" s="55">
        <f t="shared" si="2"/>
        <v>72.38</v>
      </c>
      <c r="J65" s="28">
        <f>'[1]медик 2016'!$F$356</f>
        <v>34.4638999047619</v>
      </c>
      <c r="K65" s="75"/>
      <c r="L65" s="7">
        <f t="shared" si="3"/>
        <v>49.94219999999999</v>
      </c>
      <c r="M65" s="7">
        <f t="shared" si="0"/>
        <v>156.7860999047619</v>
      </c>
      <c r="N65" s="32">
        <v>50</v>
      </c>
      <c r="O65" s="7">
        <f t="shared" si="1"/>
        <v>78.39304995238095</v>
      </c>
      <c r="P65" s="33">
        <f t="shared" si="4"/>
        <v>235.17914985714285</v>
      </c>
      <c r="Q65" s="3">
        <v>248</v>
      </c>
    </row>
    <row r="66" spans="1:17" ht="30.75">
      <c r="A66" s="30" t="s">
        <v>549</v>
      </c>
      <c r="B66" s="29" t="s">
        <v>786</v>
      </c>
      <c r="C66" s="77">
        <v>5</v>
      </c>
      <c r="D66" s="2">
        <v>20</v>
      </c>
      <c r="E66" s="54"/>
      <c r="F66" s="31">
        <v>6.14</v>
      </c>
      <c r="G66" s="31">
        <v>2.45</v>
      </c>
      <c r="H66" s="31"/>
      <c r="I66" s="55">
        <f t="shared" si="2"/>
        <v>79.7</v>
      </c>
      <c r="J66" s="28">
        <f>'[1]медик 2016'!$F$376</f>
        <v>36.755566571428574</v>
      </c>
      <c r="K66" s="75"/>
      <c r="L66" s="7">
        <f t="shared" si="3"/>
        <v>54.992999999999995</v>
      </c>
      <c r="M66" s="7">
        <f t="shared" si="0"/>
        <v>171.44856657142856</v>
      </c>
      <c r="N66" s="32">
        <v>50</v>
      </c>
      <c r="O66" s="7">
        <f t="shared" si="1"/>
        <v>85.72428328571428</v>
      </c>
      <c r="P66" s="33">
        <f t="shared" si="4"/>
        <v>257.17284985714286</v>
      </c>
      <c r="Q66" s="3">
        <v>251</v>
      </c>
    </row>
    <row r="67" spans="1:17" ht="30.75">
      <c r="A67" s="30" t="s">
        <v>537</v>
      </c>
      <c r="B67" s="63" t="s">
        <v>99</v>
      </c>
      <c r="C67" s="77">
        <v>5</v>
      </c>
      <c r="D67" s="2">
        <v>20</v>
      </c>
      <c r="E67" s="54"/>
      <c r="F67" s="31">
        <v>6.14</v>
      </c>
      <c r="G67" s="31">
        <v>2.45</v>
      </c>
      <c r="H67" s="31"/>
      <c r="I67" s="55">
        <f t="shared" si="2"/>
        <v>79.7</v>
      </c>
      <c r="J67" s="28">
        <f>'[1]медик 2016'!$F$386</f>
        <v>35.60973323809524</v>
      </c>
      <c r="K67" s="75"/>
      <c r="L67" s="7">
        <f t="shared" si="3"/>
        <v>54.992999999999995</v>
      </c>
      <c r="M67" s="7">
        <f t="shared" si="0"/>
        <v>170.30273323809524</v>
      </c>
      <c r="N67" s="32">
        <v>50</v>
      </c>
      <c r="O67" s="7">
        <f t="shared" si="1"/>
        <v>85.15136661904762</v>
      </c>
      <c r="P67" s="33">
        <f t="shared" si="4"/>
        <v>255.45409985714286</v>
      </c>
      <c r="Q67" s="3">
        <v>248</v>
      </c>
    </row>
    <row r="68" spans="1:17" ht="30.75">
      <c r="A68" s="30" t="s">
        <v>539</v>
      </c>
      <c r="B68" s="63" t="s">
        <v>93</v>
      </c>
      <c r="C68" s="77">
        <v>5</v>
      </c>
      <c r="D68" s="2">
        <v>20</v>
      </c>
      <c r="E68" s="54"/>
      <c r="F68" s="31">
        <v>6.14</v>
      </c>
      <c r="G68" s="31">
        <v>2.45</v>
      </c>
      <c r="H68" s="31"/>
      <c r="I68" s="55">
        <f t="shared" si="2"/>
        <v>79.7</v>
      </c>
      <c r="J68" s="28">
        <f>'[1]медик 2016'!$F$396</f>
        <v>23.526399904761902</v>
      </c>
      <c r="K68" s="75"/>
      <c r="L68" s="7">
        <f t="shared" si="3"/>
        <v>54.992999999999995</v>
      </c>
      <c r="M68" s="7">
        <f t="shared" si="0"/>
        <v>158.2193999047619</v>
      </c>
      <c r="N68" s="32">
        <v>60</v>
      </c>
      <c r="O68" s="7">
        <f t="shared" si="1"/>
        <v>94.93163994285715</v>
      </c>
      <c r="P68" s="33">
        <f t="shared" si="4"/>
        <v>253.15103984761905</v>
      </c>
      <c r="Q68" s="3">
        <v>243</v>
      </c>
    </row>
    <row r="69" spans="1:17" ht="30.75">
      <c r="A69" s="30" t="s">
        <v>540</v>
      </c>
      <c r="B69" s="63" t="s">
        <v>94</v>
      </c>
      <c r="C69" s="77">
        <v>5</v>
      </c>
      <c r="D69" s="2">
        <v>20</v>
      </c>
      <c r="E69" s="54"/>
      <c r="F69" s="31">
        <v>6.14</v>
      </c>
      <c r="G69" s="31">
        <v>2.45</v>
      </c>
      <c r="H69" s="31"/>
      <c r="I69" s="55">
        <f t="shared" si="2"/>
        <v>79.7</v>
      </c>
      <c r="J69" s="28">
        <f>'[1]медик 2016'!$F$406</f>
        <v>30.870149904761902</v>
      </c>
      <c r="K69" s="75"/>
      <c r="L69" s="7">
        <f t="shared" si="3"/>
        <v>54.992999999999995</v>
      </c>
      <c r="M69" s="7">
        <f t="shared" si="0"/>
        <v>165.5631499047619</v>
      </c>
      <c r="N69" s="32">
        <v>50</v>
      </c>
      <c r="O69" s="7">
        <f t="shared" si="1"/>
        <v>82.78157495238094</v>
      </c>
      <c r="P69" s="33">
        <f t="shared" si="4"/>
        <v>248.34472485714284</v>
      </c>
      <c r="Q69" s="3">
        <v>243</v>
      </c>
    </row>
    <row r="70" spans="1:17" ht="30.75">
      <c r="A70" s="30" t="s">
        <v>538</v>
      </c>
      <c r="B70" s="29" t="s">
        <v>102</v>
      </c>
      <c r="C70" s="77">
        <v>5</v>
      </c>
      <c r="D70" s="2">
        <v>20</v>
      </c>
      <c r="E70" s="54"/>
      <c r="F70" s="31">
        <v>6.14</v>
      </c>
      <c r="G70" s="31">
        <v>2.45</v>
      </c>
      <c r="H70" s="31"/>
      <c r="I70" s="55">
        <f t="shared" si="2"/>
        <v>79.7</v>
      </c>
      <c r="J70" s="28">
        <f>'[1]медик 2016'!$F$416</f>
        <v>36.755566571428574</v>
      </c>
      <c r="K70" s="75"/>
      <c r="L70" s="7">
        <f aca="true" t="shared" si="5" ref="L70:L133">I70*0.69</f>
        <v>54.992999999999995</v>
      </c>
      <c r="M70" s="7">
        <f t="shared" si="0"/>
        <v>171.44856657142856</v>
      </c>
      <c r="N70" s="32">
        <v>50</v>
      </c>
      <c r="O70" s="7">
        <f t="shared" si="1"/>
        <v>85.72428328571428</v>
      </c>
      <c r="P70" s="33">
        <f t="shared" si="4"/>
        <v>257.17284985714286</v>
      </c>
      <c r="Q70" s="3">
        <v>250</v>
      </c>
    </row>
    <row r="71" spans="1:17" ht="30.75">
      <c r="A71" s="30" t="s">
        <v>541</v>
      </c>
      <c r="B71" s="63" t="s">
        <v>101</v>
      </c>
      <c r="C71" s="77">
        <v>5</v>
      </c>
      <c r="D71" s="2">
        <v>20</v>
      </c>
      <c r="E71" s="54"/>
      <c r="F71" s="31">
        <v>6.14</v>
      </c>
      <c r="G71" s="31">
        <v>2.45</v>
      </c>
      <c r="H71" s="31"/>
      <c r="I71" s="55">
        <f t="shared" si="2"/>
        <v>79.7</v>
      </c>
      <c r="J71" s="28">
        <f>'[1]медик 2016'!$F$426</f>
        <v>36.755566571428574</v>
      </c>
      <c r="K71" s="75"/>
      <c r="L71" s="7">
        <f t="shared" si="5"/>
        <v>54.992999999999995</v>
      </c>
      <c r="M71" s="7">
        <f t="shared" si="0"/>
        <v>171.44856657142856</v>
      </c>
      <c r="N71" s="32">
        <v>50</v>
      </c>
      <c r="O71" s="7">
        <f t="shared" si="1"/>
        <v>85.72428328571428</v>
      </c>
      <c r="P71" s="33">
        <f t="shared" si="4"/>
        <v>257.17284985714286</v>
      </c>
      <c r="Q71" s="3">
        <v>250</v>
      </c>
    </row>
    <row r="72" spans="1:17" ht="30.75">
      <c r="A72" s="30" t="s">
        <v>543</v>
      </c>
      <c r="B72" s="63" t="s">
        <v>92</v>
      </c>
      <c r="C72" s="77">
        <v>5</v>
      </c>
      <c r="D72" s="2">
        <v>20</v>
      </c>
      <c r="E72" s="54"/>
      <c r="F72" s="31">
        <v>6.14</v>
      </c>
      <c r="G72" s="31">
        <v>2.45</v>
      </c>
      <c r="H72" s="31"/>
      <c r="I72" s="55">
        <f t="shared" si="2"/>
        <v>79.7</v>
      </c>
      <c r="J72" s="28">
        <f>'[1]медик 2016'!$F$446</f>
        <v>35.505566571428574</v>
      </c>
      <c r="K72" s="75"/>
      <c r="L72" s="7">
        <f t="shared" si="5"/>
        <v>54.992999999999995</v>
      </c>
      <c r="M72" s="7">
        <f t="shared" si="0"/>
        <v>170.19856657142856</v>
      </c>
      <c r="N72" s="32">
        <v>50</v>
      </c>
      <c r="O72" s="7">
        <f t="shared" si="1"/>
        <v>85.09928328571428</v>
      </c>
      <c r="P72" s="33">
        <f t="shared" si="4"/>
        <v>255.29784985714284</v>
      </c>
      <c r="Q72" s="3">
        <v>248</v>
      </c>
    </row>
    <row r="73" spans="1:17" ht="30.75">
      <c r="A73" s="30" t="s">
        <v>545</v>
      </c>
      <c r="B73" s="63" t="s">
        <v>109</v>
      </c>
      <c r="C73" s="77">
        <v>5</v>
      </c>
      <c r="D73" s="2">
        <v>20</v>
      </c>
      <c r="E73" s="54"/>
      <c r="F73" s="31">
        <v>6.14</v>
      </c>
      <c r="G73" s="31">
        <v>2.45</v>
      </c>
      <c r="H73" s="31"/>
      <c r="I73" s="55">
        <f t="shared" si="2"/>
        <v>79.7</v>
      </c>
      <c r="J73" s="28">
        <f>'[1]медик 2016'!$F$456</f>
        <v>24.56806657142857</v>
      </c>
      <c r="K73" s="75"/>
      <c r="L73" s="7">
        <f t="shared" si="5"/>
        <v>54.992999999999995</v>
      </c>
      <c r="M73" s="7">
        <f t="shared" si="0"/>
        <v>159.26106657142856</v>
      </c>
      <c r="N73" s="32">
        <v>60</v>
      </c>
      <c r="O73" s="7">
        <f t="shared" si="1"/>
        <v>95.55663994285713</v>
      </c>
      <c r="P73" s="33">
        <f t="shared" si="4"/>
        <v>254.8177065142857</v>
      </c>
      <c r="Q73" s="3">
        <v>246</v>
      </c>
    </row>
    <row r="74" spans="1:17" ht="31.5" customHeight="1">
      <c r="A74" s="30" t="s">
        <v>546</v>
      </c>
      <c r="B74" s="63" t="s">
        <v>103</v>
      </c>
      <c r="C74" s="77">
        <v>5</v>
      </c>
      <c r="D74" s="2">
        <v>20</v>
      </c>
      <c r="E74" s="54"/>
      <c r="F74" s="31">
        <v>6.14</v>
      </c>
      <c r="G74" s="31">
        <v>2.45</v>
      </c>
      <c r="H74" s="31"/>
      <c r="I74" s="55">
        <f aca="true" t="shared" si="6" ref="I74:I137">(C74*F74)+(D74*G74)+(E74*H74)</f>
        <v>79.7</v>
      </c>
      <c r="J74" s="28">
        <f>'[1]медик 2016'!$F$466</f>
        <v>36.755566571428574</v>
      </c>
      <c r="K74" s="75"/>
      <c r="L74" s="7">
        <f t="shared" si="5"/>
        <v>54.992999999999995</v>
      </c>
      <c r="M74" s="7">
        <f t="shared" si="0"/>
        <v>171.44856657142856</v>
      </c>
      <c r="N74" s="32">
        <v>50</v>
      </c>
      <c r="O74" s="7">
        <f t="shared" si="1"/>
        <v>85.72428328571428</v>
      </c>
      <c r="P74" s="33">
        <f t="shared" si="4"/>
        <v>257.17284985714286</v>
      </c>
      <c r="Q74" s="3">
        <v>251</v>
      </c>
    </row>
    <row r="75" spans="1:17" ht="34.5" customHeight="1">
      <c r="A75" s="30" t="s">
        <v>548</v>
      </c>
      <c r="B75" s="63" t="s">
        <v>547</v>
      </c>
      <c r="C75" s="77">
        <v>5</v>
      </c>
      <c r="D75" s="2">
        <v>20</v>
      </c>
      <c r="E75" s="54"/>
      <c r="F75" s="31">
        <v>6.14</v>
      </c>
      <c r="G75" s="31">
        <v>2.45</v>
      </c>
      <c r="H75" s="31"/>
      <c r="I75" s="55">
        <f t="shared" si="6"/>
        <v>79.7</v>
      </c>
      <c r="J75" s="28">
        <f>'[1]медик 2016'!$F$476</f>
        <v>36.755566571428574</v>
      </c>
      <c r="K75" s="75"/>
      <c r="L75" s="7">
        <f t="shared" si="5"/>
        <v>54.992999999999995</v>
      </c>
      <c r="M75" s="7">
        <f t="shared" si="0"/>
        <v>171.44856657142856</v>
      </c>
      <c r="N75" s="32">
        <v>50</v>
      </c>
      <c r="O75" s="7">
        <f t="shared" si="1"/>
        <v>85.72428328571428</v>
      </c>
      <c r="P75" s="33">
        <f aca="true" t="shared" si="7" ref="P75:P116">M75+O75</f>
        <v>257.17284985714286</v>
      </c>
      <c r="Q75" s="3">
        <v>251</v>
      </c>
    </row>
    <row r="76" spans="1:17" ht="75.75">
      <c r="A76" s="30" t="s">
        <v>105</v>
      </c>
      <c r="B76" s="63" t="s">
        <v>542</v>
      </c>
      <c r="C76" s="2">
        <v>8</v>
      </c>
      <c r="D76" s="2">
        <v>12</v>
      </c>
      <c r="E76" s="54"/>
      <c r="F76" s="31">
        <v>6.14</v>
      </c>
      <c r="G76" s="31">
        <v>2.45</v>
      </c>
      <c r="H76" s="31"/>
      <c r="I76" s="55">
        <f t="shared" si="6"/>
        <v>78.52</v>
      </c>
      <c r="J76" s="28">
        <f>'[1]медик 2016'!$F$486</f>
        <v>41.693066571428574</v>
      </c>
      <c r="K76" s="75"/>
      <c r="L76" s="7">
        <f t="shared" si="5"/>
        <v>54.178799999999995</v>
      </c>
      <c r="M76" s="7">
        <f aca="true" t="shared" si="8" ref="M76:M139">I76+J76+K76+L76</f>
        <v>174.39186657142858</v>
      </c>
      <c r="N76" s="32">
        <v>50</v>
      </c>
      <c r="O76" s="7">
        <f aca="true" t="shared" si="9" ref="O76:O137">M76*N76/100</f>
        <v>87.19593328571429</v>
      </c>
      <c r="P76" s="33">
        <f t="shared" si="7"/>
        <v>261.58779985714284</v>
      </c>
      <c r="Q76" s="3">
        <v>251</v>
      </c>
    </row>
    <row r="77" spans="1:17" ht="31.5" customHeight="1">
      <c r="A77" s="30" t="s">
        <v>104</v>
      </c>
      <c r="B77" s="29" t="s">
        <v>240</v>
      </c>
      <c r="C77" s="2">
        <v>8</v>
      </c>
      <c r="D77" s="2">
        <v>12</v>
      </c>
      <c r="E77" s="54"/>
      <c r="F77" s="31">
        <v>6.14</v>
      </c>
      <c r="G77" s="31">
        <v>2.45</v>
      </c>
      <c r="H77" s="31"/>
      <c r="I77" s="55">
        <f t="shared" si="6"/>
        <v>78.52</v>
      </c>
      <c r="J77" s="28">
        <f>'[1]медик 2016'!$F$496</f>
        <v>44.98473323809524</v>
      </c>
      <c r="K77" s="75"/>
      <c r="L77" s="7">
        <f t="shared" si="5"/>
        <v>54.178799999999995</v>
      </c>
      <c r="M77" s="7">
        <f t="shared" si="8"/>
        <v>177.68353323809524</v>
      </c>
      <c r="N77" s="32">
        <v>50</v>
      </c>
      <c r="O77" s="7">
        <f t="shared" si="9"/>
        <v>88.84176661904762</v>
      </c>
      <c r="P77" s="33">
        <f t="shared" si="7"/>
        <v>266.52529985714284</v>
      </c>
      <c r="Q77" s="3">
        <v>229</v>
      </c>
    </row>
    <row r="78" spans="1:17" ht="30.75">
      <c r="A78" s="30" t="s">
        <v>107</v>
      </c>
      <c r="B78" s="63" t="s">
        <v>241</v>
      </c>
      <c r="C78" s="2">
        <v>8</v>
      </c>
      <c r="D78" s="2">
        <v>12</v>
      </c>
      <c r="E78" s="54"/>
      <c r="F78" s="31">
        <v>6.14</v>
      </c>
      <c r="G78" s="31">
        <v>2.45</v>
      </c>
      <c r="H78" s="31"/>
      <c r="I78" s="55">
        <f t="shared" si="6"/>
        <v>78.52</v>
      </c>
      <c r="J78" s="28">
        <f>'[1]медик 2016'!$F$516</f>
        <v>30.870149904761902</v>
      </c>
      <c r="K78" s="75"/>
      <c r="L78" s="7">
        <f t="shared" si="5"/>
        <v>54.178799999999995</v>
      </c>
      <c r="M78" s="7">
        <f t="shared" si="8"/>
        <v>163.5689499047619</v>
      </c>
      <c r="N78" s="32">
        <v>50</v>
      </c>
      <c r="O78" s="7">
        <f t="shared" si="9"/>
        <v>81.78447495238095</v>
      </c>
      <c r="P78" s="33">
        <f t="shared" si="7"/>
        <v>245.35342485714284</v>
      </c>
      <c r="Q78" s="3">
        <v>249</v>
      </c>
    </row>
    <row r="79" spans="1:17" ht="15" customHeight="1">
      <c r="A79" s="30" t="s">
        <v>182</v>
      </c>
      <c r="B79" s="78" t="s">
        <v>517</v>
      </c>
      <c r="C79" s="79">
        <v>1</v>
      </c>
      <c r="D79" s="79">
        <v>11</v>
      </c>
      <c r="E79" s="80"/>
      <c r="F79" s="31">
        <v>6.14</v>
      </c>
      <c r="G79" s="31">
        <v>2.45</v>
      </c>
      <c r="H79" s="31"/>
      <c r="I79" s="55">
        <f t="shared" si="6"/>
        <v>33.09</v>
      </c>
      <c r="J79" s="28">
        <f>'[1]медик 2016'!$F$326</f>
        <v>20.738816571428572</v>
      </c>
      <c r="K79" s="75"/>
      <c r="L79" s="7">
        <f t="shared" si="5"/>
        <v>22.8321</v>
      </c>
      <c r="M79" s="7">
        <f t="shared" si="8"/>
        <v>76.66091657142857</v>
      </c>
      <c r="N79" s="32">
        <v>80</v>
      </c>
      <c r="O79" s="7">
        <f t="shared" si="9"/>
        <v>61.32873325714286</v>
      </c>
      <c r="P79" s="33">
        <f t="shared" si="7"/>
        <v>137.98964982857143</v>
      </c>
      <c r="Q79" s="3">
        <v>136</v>
      </c>
    </row>
    <row r="80" spans="1:17" ht="45.75">
      <c r="A80" s="30" t="s">
        <v>183</v>
      </c>
      <c r="B80" s="78" t="s">
        <v>189</v>
      </c>
      <c r="C80" s="31">
        <v>7</v>
      </c>
      <c r="D80" s="31">
        <v>6.25</v>
      </c>
      <c r="E80" s="81"/>
      <c r="F80" s="31">
        <v>6.14</v>
      </c>
      <c r="G80" s="31">
        <v>2.45</v>
      </c>
      <c r="H80" s="31"/>
      <c r="I80" s="55">
        <f t="shared" si="6"/>
        <v>58.2925</v>
      </c>
      <c r="J80" s="28">
        <f>'[1]медик 2016'!$F$295</f>
        <v>31.24768273809524</v>
      </c>
      <c r="K80" s="75"/>
      <c r="L80" s="7">
        <f t="shared" si="5"/>
        <v>40.221824999999995</v>
      </c>
      <c r="M80" s="7">
        <f t="shared" si="8"/>
        <v>129.76200773809524</v>
      </c>
      <c r="N80" s="32">
        <v>80</v>
      </c>
      <c r="O80" s="7">
        <f t="shared" si="9"/>
        <v>103.80960619047619</v>
      </c>
      <c r="P80" s="33">
        <f t="shared" si="7"/>
        <v>233.57161392857142</v>
      </c>
      <c r="Q80" s="3">
        <v>216</v>
      </c>
    </row>
    <row r="81" spans="1:17" ht="47.25" customHeight="1">
      <c r="A81" s="30" t="s">
        <v>184</v>
      </c>
      <c r="B81" s="82" t="s">
        <v>185</v>
      </c>
      <c r="C81" s="31">
        <v>7</v>
      </c>
      <c r="D81" s="31">
        <v>6.25</v>
      </c>
      <c r="E81" s="81"/>
      <c r="F81" s="31">
        <v>6.14</v>
      </c>
      <c r="G81" s="31">
        <v>2.45</v>
      </c>
      <c r="H81" s="31"/>
      <c r="I81" s="55">
        <f t="shared" si="6"/>
        <v>58.2925</v>
      </c>
      <c r="J81" s="28">
        <f>'[1]медик 2016'!$F$295</f>
        <v>31.24768273809524</v>
      </c>
      <c r="K81" s="75"/>
      <c r="L81" s="7">
        <f t="shared" si="5"/>
        <v>40.221824999999995</v>
      </c>
      <c r="M81" s="7">
        <f t="shared" si="8"/>
        <v>129.76200773809524</v>
      </c>
      <c r="N81" s="32">
        <v>80</v>
      </c>
      <c r="O81" s="7">
        <f t="shared" si="9"/>
        <v>103.80960619047619</v>
      </c>
      <c r="P81" s="33">
        <f t="shared" si="7"/>
        <v>233.57161392857142</v>
      </c>
      <c r="Q81" s="3">
        <v>216</v>
      </c>
    </row>
    <row r="82" spans="1:17" ht="30.75">
      <c r="A82" s="83" t="s">
        <v>186</v>
      </c>
      <c r="B82" s="78" t="s">
        <v>190</v>
      </c>
      <c r="C82" s="31">
        <v>7</v>
      </c>
      <c r="D82" s="31">
        <v>6.25</v>
      </c>
      <c r="E82" s="81"/>
      <c r="F82" s="31">
        <v>6.14</v>
      </c>
      <c r="G82" s="31">
        <v>2.45</v>
      </c>
      <c r="H82" s="31"/>
      <c r="I82" s="55">
        <f t="shared" si="6"/>
        <v>58.2925</v>
      </c>
      <c r="J82" s="28">
        <f>'[1]медик 2016'!$F$315</f>
        <v>15.133608238095238</v>
      </c>
      <c r="K82" s="75"/>
      <c r="L82" s="7">
        <f t="shared" si="5"/>
        <v>40.221824999999995</v>
      </c>
      <c r="M82" s="7">
        <f t="shared" si="8"/>
        <v>113.64793323809523</v>
      </c>
      <c r="N82" s="32">
        <v>60</v>
      </c>
      <c r="O82" s="7">
        <f t="shared" si="9"/>
        <v>68.18875994285715</v>
      </c>
      <c r="P82" s="33">
        <f t="shared" si="7"/>
        <v>181.83669318095238</v>
      </c>
      <c r="Q82" s="3">
        <v>179</v>
      </c>
    </row>
    <row r="83" spans="1:17" ht="30.75">
      <c r="A83" s="83" t="s">
        <v>187</v>
      </c>
      <c r="B83" s="78" t="s">
        <v>188</v>
      </c>
      <c r="C83" s="31">
        <v>7</v>
      </c>
      <c r="D83" s="31">
        <v>6.25</v>
      </c>
      <c r="E83" s="81"/>
      <c r="F83" s="31">
        <v>6.14</v>
      </c>
      <c r="G83" s="31">
        <v>2.45</v>
      </c>
      <c r="H83" s="31"/>
      <c r="I83" s="55">
        <f t="shared" si="6"/>
        <v>58.2925</v>
      </c>
      <c r="J83" s="28">
        <f>'[1]медик 2016'!$F$305</f>
        <v>15.628399904761906</v>
      </c>
      <c r="K83" s="75"/>
      <c r="L83" s="7">
        <f t="shared" si="5"/>
        <v>40.221824999999995</v>
      </c>
      <c r="M83" s="7">
        <f t="shared" si="8"/>
        <v>114.1427249047619</v>
      </c>
      <c r="N83" s="32">
        <v>60</v>
      </c>
      <c r="O83" s="7">
        <f t="shared" si="9"/>
        <v>68.48563494285715</v>
      </c>
      <c r="P83" s="33">
        <f t="shared" si="7"/>
        <v>182.62835984761904</v>
      </c>
      <c r="Q83" s="3">
        <v>177</v>
      </c>
    </row>
    <row r="84" spans="1:16" ht="30">
      <c r="A84" s="83"/>
      <c r="B84" s="84" t="s">
        <v>196</v>
      </c>
      <c r="C84" s="80"/>
      <c r="D84" s="80"/>
      <c r="E84" s="80"/>
      <c r="F84" s="31"/>
      <c r="G84" s="31"/>
      <c r="H84" s="31"/>
      <c r="I84" s="55">
        <f t="shared" si="6"/>
        <v>0</v>
      </c>
      <c r="J84" s="73"/>
      <c r="K84" s="56"/>
      <c r="L84" s="7">
        <f t="shared" si="5"/>
        <v>0</v>
      </c>
      <c r="M84" s="7">
        <f t="shared" si="8"/>
        <v>0</v>
      </c>
      <c r="N84" s="32"/>
      <c r="O84" s="7"/>
      <c r="P84" s="33"/>
    </row>
    <row r="85" spans="1:17" ht="30.75">
      <c r="A85" s="83" t="s">
        <v>197</v>
      </c>
      <c r="B85" s="63" t="s">
        <v>195</v>
      </c>
      <c r="C85" s="79">
        <v>15</v>
      </c>
      <c r="D85" s="80">
        <v>15</v>
      </c>
      <c r="E85" s="80"/>
      <c r="F85" s="31">
        <v>3.34</v>
      </c>
      <c r="G85" s="31">
        <v>1.98</v>
      </c>
      <c r="H85" s="31"/>
      <c r="I85" s="55">
        <f t="shared" si="6"/>
        <v>79.8</v>
      </c>
      <c r="J85" s="28">
        <f>'[1]медик 2016'!$F$35</f>
        <v>12.89</v>
      </c>
      <c r="K85" s="56"/>
      <c r="L85" s="7">
        <f t="shared" si="5"/>
        <v>55.06199999999999</v>
      </c>
      <c r="M85" s="7">
        <f t="shared" si="8"/>
        <v>147.75199999999998</v>
      </c>
      <c r="N85" s="32">
        <v>50</v>
      </c>
      <c r="O85" s="7">
        <f t="shared" si="9"/>
        <v>73.87599999999999</v>
      </c>
      <c r="P85" s="33">
        <f t="shared" si="7"/>
        <v>221.628</v>
      </c>
      <c r="Q85" s="3">
        <v>139</v>
      </c>
    </row>
    <row r="86" spans="1:17" ht="30.75">
      <c r="A86" s="83" t="s">
        <v>198</v>
      </c>
      <c r="B86" s="63" t="s">
        <v>201</v>
      </c>
      <c r="C86" s="79">
        <v>5</v>
      </c>
      <c r="D86" s="79">
        <v>5</v>
      </c>
      <c r="E86" s="79"/>
      <c r="F86" s="31">
        <v>3.38</v>
      </c>
      <c r="G86" s="31">
        <v>2.24</v>
      </c>
      <c r="H86" s="31"/>
      <c r="I86" s="55">
        <f t="shared" si="6"/>
        <v>28.1</v>
      </c>
      <c r="J86" s="28">
        <f>'[1]медик 2016'!$F$51</f>
        <v>0.379</v>
      </c>
      <c r="K86" s="56"/>
      <c r="L86" s="7">
        <f t="shared" si="5"/>
        <v>19.389</v>
      </c>
      <c r="M86" s="7">
        <f t="shared" si="8"/>
        <v>47.868</v>
      </c>
      <c r="N86" s="32">
        <v>100</v>
      </c>
      <c r="O86" s="7">
        <f t="shared" si="9"/>
        <v>47.868</v>
      </c>
      <c r="P86" s="33">
        <f t="shared" si="7"/>
        <v>95.736</v>
      </c>
      <c r="Q86" s="3">
        <v>61</v>
      </c>
    </row>
    <row r="87" spans="1:17" ht="30.75">
      <c r="A87" s="83" t="s">
        <v>199</v>
      </c>
      <c r="B87" s="63" t="s">
        <v>202</v>
      </c>
      <c r="C87" s="79">
        <v>12</v>
      </c>
      <c r="D87" s="80">
        <v>12</v>
      </c>
      <c r="E87" s="80"/>
      <c r="F87" s="31">
        <v>3.46</v>
      </c>
      <c r="G87" s="31">
        <v>1.82</v>
      </c>
      <c r="H87" s="31"/>
      <c r="I87" s="55">
        <f t="shared" si="6"/>
        <v>63.36</v>
      </c>
      <c r="J87" s="28">
        <f>'[1]медик 2016'!$F$55</f>
        <v>0.46699999999999997</v>
      </c>
      <c r="K87" s="56"/>
      <c r="L87" s="7">
        <f t="shared" si="5"/>
        <v>43.718399999999995</v>
      </c>
      <c r="M87" s="7">
        <f t="shared" si="8"/>
        <v>107.5454</v>
      </c>
      <c r="N87" s="32">
        <v>50</v>
      </c>
      <c r="O87" s="7">
        <f t="shared" si="9"/>
        <v>53.77270000000001</v>
      </c>
      <c r="P87" s="33">
        <f t="shared" si="7"/>
        <v>161.31810000000002</v>
      </c>
      <c r="Q87" s="3">
        <v>88</v>
      </c>
    </row>
    <row r="88" spans="1:17" ht="30.75">
      <c r="A88" s="83" t="s">
        <v>200</v>
      </c>
      <c r="B88" s="63" t="s">
        <v>203</v>
      </c>
      <c r="C88" s="79">
        <v>12</v>
      </c>
      <c r="D88" s="80">
        <v>12</v>
      </c>
      <c r="E88" s="80"/>
      <c r="F88" s="31">
        <v>1.97</v>
      </c>
      <c r="G88" s="31">
        <v>1.94</v>
      </c>
      <c r="H88" s="31"/>
      <c r="I88" s="55">
        <f t="shared" si="6"/>
        <v>46.92</v>
      </c>
      <c r="J88" s="28">
        <f>'[1]медик 2016'!$F$14</f>
        <v>0.357</v>
      </c>
      <c r="K88" s="56"/>
      <c r="L88" s="7">
        <f t="shared" si="5"/>
        <v>32.3748</v>
      </c>
      <c r="M88" s="7">
        <f t="shared" si="8"/>
        <v>79.65180000000001</v>
      </c>
      <c r="N88" s="32">
        <v>50</v>
      </c>
      <c r="O88" s="7">
        <f t="shared" si="9"/>
        <v>39.825900000000004</v>
      </c>
      <c r="P88" s="33">
        <f>M88+O88</f>
        <v>119.47770000000001</v>
      </c>
      <c r="Q88" s="3">
        <v>155</v>
      </c>
    </row>
    <row r="89" spans="1:16" ht="30.75">
      <c r="A89" s="83" t="s">
        <v>553</v>
      </c>
      <c r="B89" s="63" t="s">
        <v>552</v>
      </c>
      <c r="C89" s="79">
        <v>12</v>
      </c>
      <c r="D89" s="80">
        <v>12</v>
      </c>
      <c r="E89" s="80"/>
      <c r="F89" s="31">
        <v>3.38</v>
      </c>
      <c r="G89" s="31">
        <v>2.24</v>
      </c>
      <c r="H89" s="31"/>
      <c r="I89" s="55">
        <f t="shared" si="6"/>
        <v>67.44</v>
      </c>
      <c r="J89" s="28">
        <f>'[1]медик 2016'!$F$26</f>
        <v>0.412</v>
      </c>
      <c r="K89" s="56"/>
      <c r="L89" s="7">
        <f t="shared" si="5"/>
        <v>46.53359999999999</v>
      </c>
      <c r="M89" s="7">
        <f t="shared" si="8"/>
        <v>114.3856</v>
      </c>
      <c r="N89" s="32">
        <v>50</v>
      </c>
      <c r="O89" s="7">
        <f t="shared" si="9"/>
        <v>57.1928</v>
      </c>
      <c r="P89" s="33">
        <f>M89+O89</f>
        <v>171.5784</v>
      </c>
    </row>
    <row r="90" spans="1:17" ht="30.75">
      <c r="A90" s="83" t="s">
        <v>550</v>
      </c>
      <c r="B90" s="63" t="s">
        <v>210</v>
      </c>
      <c r="C90" s="79">
        <v>20</v>
      </c>
      <c r="D90" s="80">
        <v>20</v>
      </c>
      <c r="E90" s="80"/>
      <c r="F90" s="31">
        <v>3.57</v>
      </c>
      <c r="G90" s="31">
        <v>1.7</v>
      </c>
      <c r="H90" s="31"/>
      <c r="I90" s="55">
        <f t="shared" si="6"/>
        <v>105.39999999999999</v>
      </c>
      <c r="J90" s="28">
        <f>'[1]медик 2016'!$F$10</f>
        <v>0.40099999999999997</v>
      </c>
      <c r="K90" s="56"/>
      <c r="L90" s="7">
        <f t="shared" si="5"/>
        <v>72.72599999999998</v>
      </c>
      <c r="M90" s="7">
        <f t="shared" si="8"/>
        <v>178.527</v>
      </c>
      <c r="N90" s="32">
        <v>50</v>
      </c>
      <c r="O90" s="7">
        <f t="shared" si="9"/>
        <v>89.26349999999998</v>
      </c>
      <c r="P90" s="33">
        <f t="shared" si="7"/>
        <v>267.79049999999995</v>
      </c>
      <c r="Q90" s="3">
        <v>219</v>
      </c>
    </row>
    <row r="91" spans="1:17" ht="30.75">
      <c r="A91" s="83" t="s">
        <v>211</v>
      </c>
      <c r="B91" s="63" t="s">
        <v>204</v>
      </c>
      <c r="C91" s="79">
        <v>10</v>
      </c>
      <c r="D91" s="80">
        <v>10</v>
      </c>
      <c r="E91" s="80"/>
      <c r="F91" s="31">
        <v>2.97</v>
      </c>
      <c r="G91" s="31">
        <v>1.94</v>
      </c>
      <c r="H91" s="31"/>
      <c r="I91" s="55">
        <f t="shared" si="6"/>
        <v>49.1</v>
      </c>
      <c r="J91" s="28">
        <f>'[1]медик 2016'!$F$18</f>
        <v>0.379</v>
      </c>
      <c r="K91" s="56"/>
      <c r="L91" s="7">
        <f t="shared" si="5"/>
        <v>33.879</v>
      </c>
      <c r="M91" s="7">
        <f t="shared" si="8"/>
        <v>83.358</v>
      </c>
      <c r="N91" s="32">
        <v>100</v>
      </c>
      <c r="O91" s="7">
        <f t="shared" si="9"/>
        <v>83.358</v>
      </c>
      <c r="P91" s="33">
        <f t="shared" si="7"/>
        <v>166.716</v>
      </c>
      <c r="Q91" s="3">
        <v>132</v>
      </c>
    </row>
    <row r="92" spans="1:17" ht="30.75">
      <c r="A92" s="83" t="s">
        <v>212</v>
      </c>
      <c r="B92" s="63" t="s">
        <v>205</v>
      </c>
      <c r="C92" s="79">
        <v>20</v>
      </c>
      <c r="D92" s="80">
        <v>20</v>
      </c>
      <c r="E92" s="80"/>
      <c r="F92" s="31">
        <v>3.34</v>
      </c>
      <c r="G92" s="31">
        <v>1.88</v>
      </c>
      <c r="H92" s="31"/>
      <c r="I92" s="55">
        <f t="shared" si="6"/>
        <v>104.39999999999999</v>
      </c>
      <c r="J92" s="28">
        <f>'[1]медик 2016'!$F$22</f>
        <v>0.39</v>
      </c>
      <c r="K92" s="56"/>
      <c r="L92" s="7">
        <f t="shared" si="5"/>
        <v>72.03599999999999</v>
      </c>
      <c r="M92" s="7">
        <f t="shared" si="8"/>
        <v>176.82599999999996</v>
      </c>
      <c r="N92" s="32">
        <v>50</v>
      </c>
      <c r="O92" s="7">
        <f t="shared" si="9"/>
        <v>88.41299999999997</v>
      </c>
      <c r="P92" s="33">
        <f t="shared" si="7"/>
        <v>265.2389999999999</v>
      </c>
      <c r="Q92" s="3">
        <v>196</v>
      </c>
    </row>
    <row r="93" spans="1:17" ht="30.75">
      <c r="A93" s="83" t="s">
        <v>214</v>
      </c>
      <c r="B93" s="63" t="s">
        <v>213</v>
      </c>
      <c r="C93" s="79">
        <v>12</v>
      </c>
      <c r="D93" s="80">
        <v>12</v>
      </c>
      <c r="E93" s="80"/>
      <c r="F93" s="31">
        <v>4.99</v>
      </c>
      <c r="G93" s="31">
        <v>2.17</v>
      </c>
      <c r="H93" s="31"/>
      <c r="I93" s="55">
        <f t="shared" si="6"/>
        <v>85.92</v>
      </c>
      <c r="J93" s="28">
        <f>'[1]медик 2016'!$F$75</f>
        <v>0.412</v>
      </c>
      <c r="K93" s="56"/>
      <c r="L93" s="7">
        <f t="shared" si="5"/>
        <v>59.2848</v>
      </c>
      <c r="M93" s="7">
        <f t="shared" si="8"/>
        <v>145.6168</v>
      </c>
      <c r="N93" s="32">
        <v>100</v>
      </c>
      <c r="O93" s="7">
        <f t="shared" si="9"/>
        <v>145.6168</v>
      </c>
      <c r="P93" s="33">
        <f t="shared" si="7"/>
        <v>291.2336</v>
      </c>
      <c r="Q93" s="3">
        <v>99</v>
      </c>
    </row>
    <row r="94" spans="1:16" ht="31.5" customHeight="1">
      <c r="A94" s="83" t="s">
        <v>555</v>
      </c>
      <c r="B94" s="63" t="s">
        <v>554</v>
      </c>
      <c r="C94" s="79">
        <v>12</v>
      </c>
      <c r="D94" s="80">
        <v>12</v>
      </c>
      <c r="E94" s="80"/>
      <c r="F94" s="31">
        <v>3.3</v>
      </c>
      <c r="G94" s="31">
        <v>1.7</v>
      </c>
      <c r="H94" s="31"/>
      <c r="I94" s="55">
        <f t="shared" si="6"/>
        <v>59.99999999999999</v>
      </c>
      <c r="J94" s="28">
        <f>'[1]медик 2016'!$F$10</f>
        <v>0.40099999999999997</v>
      </c>
      <c r="K94" s="56"/>
      <c r="L94" s="7">
        <f t="shared" si="5"/>
        <v>41.39999999999999</v>
      </c>
      <c r="M94" s="7">
        <f t="shared" si="8"/>
        <v>101.80099999999999</v>
      </c>
      <c r="N94" s="32">
        <v>50</v>
      </c>
      <c r="O94" s="7">
        <f t="shared" si="9"/>
        <v>50.900499999999994</v>
      </c>
      <c r="P94" s="33">
        <f t="shared" si="7"/>
        <v>152.70149999999998</v>
      </c>
    </row>
    <row r="95" spans="1:17" ht="30.75">
      <c r="A95" s="83" t="s">
        <v>215</v>
      </c>
      <c r="B95" s="63" t="s">
        <v>206</v>
      </c>
      <c r="C95" s="79">
        <v>15</v>
      </c>
      <c r="D95" s="80">
        <v>15</v>
      </c>
      <c r="E95" s="80"/>
      <c r="F95" s="31">
        <v>3.9</v>
      </c>
      <c r="G95" s="31">
        <v>2.3</v>
      </c>
      <c r="H95" s="31"/>
      <c r="I95" s="55">
        <f t="shared" si="6"/>
        <v>93</v>
      </c>
      <c r="J95" s="28">
        <f>'[1]медик 2016'!$F$47</f>
        <v>0.357</v>
      </c>
      <c r="K95" s="56"/>
      <c r="L95" s="7">
        <f t="shared" si="5"/>
        <v>64.17</v>
      </c>
      <c r="M95" s="7">
        <f t="shared" si="8"/>
        <v>157.527</v>
      </c>
      <c r="N95" s="32">
        <v>50</v>
      </c>
      <c r="O95" s="7">
        <f t="shared" si="9"/>
        <v>78.7635</v>
      </c>
      <c r="P95" s="33">
        <f t="shared" si="7"/>
        <v>236.29049999999998</v>
      </c>
      <c r="Q95" s="3">
        <v>141</v>
      </c>
    </row>
    <row r="96" spans="1:17" ht="30.75">
      <c r="A96" s="83" t="s">
        <v>551</v>
      </c>
      <c r="B96" s="63" t="s">
        <v>207</v>
      </c>
      <c r="C96" s="79">
        <v>12</v>
      </c>
      <c r="D96" s="80">
        <v>12</v>
      </c>
      <c r="E96" s="80"/>
      <c r="F96" s="31">
        <v>4.22</v>
      </c>
      <c r="G96" s="31">
        <v>2.3</v>
      </c>
      <c r="H96" s="31"/>
      <c r="I96" s="55">
        <f t="shared" si="6"/>
        <v>78.24</v>
      </c>
      <c r="J96" s="28">
        <f>'[1]медик 2016'!$F$43</f>
        <v>0.39</v>
      </c>
      <c r="K96" s="56"/>
      <c r="L96" s="7">
        <f t="shared" si="5"/>
        <v>53.98559999999999</v>
      </c>
      <c r="M96" s="7">
        <f t="shared" si="8"/>
        <v>132.61559999999997</v>
      </c>
      <c r="N96" s="32">
        <v>50</v>
      </c>
      <c r="O96" s="7">
        <f t="shared" si="9"/>
        <v>66.30779999999999</v>
      </c>
      <c r="P96" s="33">
        <f t="shared" si="7"/>
        <v>198.92339999999996</v>
      </c>
      <c r="Q96" s="3">
        <v>114</v>
      </c>
    </row>
    <row r="97" spans="1:16" ht="30.75">
      <c r="A97" s="83" t="s">
        <v>557</v>
      </c>
      <c r="B97" s="63" t="s">
        <v>556</v>
      </c>
      <c r="C97" s="79">
        <v>12</v>
      </c>
      <c r="D97" s="80">
        <v>12</v>
      </c>
      <c r="E97" s="80"/>
      <c r="F97" s="31">
        <v>2.97</v>
      </c>
      <c r="G97" s="31">
        <v>1.94</v>
      </c>
      <c r="H97" s="31"/>
      <c r="I97" s="55">
        <f t="shared" si="6"/>
        <v>58.92</v>
      </c>
      <c r="J97" s="28">
        <f>'[1]медик 2016'!$F$63</f>
        <v>0.423</v>
      </c>
      <c r="K97" s="56"/>
      <c r="L97" s="7">
        <f t="shared" si="5"/>
        <v>40.654799999999994</v>
      </c>
      <c r="M97" s="7">
        <f t="shared" si="8"/>
        <v>99.9978</v>
      </c>
      <c r="N97" s="32">
        <v>50</v>
      </c>
      <c r="O97" s="7">
        <f t="shared" si="9"/>
        <v>49.998900000000006</v>
      </c>
      <c r="P97" s="33">
        <f t="shared" si="7"/>
        <v>149.9967</v>
      </c>
    </row>
    <row r="98" spans="1:17" ht="30.75">
      <c r="A98" s="83" t="s">
        <v>216</v>
      </c>
      <c r="B98" s="63" t="s">
        <v>208</v>
      </c>
      <c r="C98" s="79">
        <v>12</v>
      </c>
      <c r="D98" s="80">
        <v>12</v>
      </c>
      <c r="E98" s="80"/>
      <c r="F98" s="31">
        <v>3.57</v>
      </c>
      <c r="G98" s="31">
        <v>1.7</v>
      </c>
      <c r="H98" s="31"/>
      <c r="I98" s="55">
        <f t="shared" si="6"/>
        <v>63.239999999999995</v>
      </c>
      <c r="J98" s="28">
        <f>'[1]медик 2016'!$F$10</f>
        <v>0.40099999999999997</v>
      </c>
      <c r="K98" s="56"/>
      <c r="L98" s="7">
        <f t="shared" si="5"/>
        <v>43.6356</v>
      </c>
      <c r="M98" s="7">
        <f t="shared" si="8"/>
        <v>107.2766</v>
      </c>
      <c r="N98" s="32">
        <v>50</v>
      </c>
      <c r="O98" s="7">
        <f t="shared" si="9"/>
        <v>53.6383</v>
      </c>
      <c r="P98" s="33">
        <f t="shared" si="7"/>
        <v>160.9149</v>
      </c>
      <c r="Q98" s="3">
        <v>132</v>
      </c>
    </row>
    <row r="99" spans="1:17" ht="30.75">
      <c r="A99" s="83" t="s">
        <v>217</v>
      </c>
      <c r="B99" s="63" t="s">
        <v>218</v>
      </c>
      <c r="C99" s="79">
        <v>8</v>
      </c>
      <c r="D99" s="80">
        <v>8</v>
      </c>
      <c r="E99" s="80"/>
      <c r="F99" s="31">
        <v>3.46</v>
      </c>
      <c r="G99" s="31">
        <v>1.7</v>
      </c>
      <c r="H99" s="31"/>
      <c r="I99" s="55">
        <f t="shared" si="6"/>
        <v>41.28</v>
      </c>
      <c r="J99" s="28">
        <f>'[1]медик 2016'!$F$67</f>
        <v>0.412</v>
      </c>
      <c r="K99" s="56"/>
      <c r="L99" s="7">
        <f t="shared" si="5"/>
        <v>28.4832</v>
      </c>
      <c r="M99" s="7">
        <f t="shared" si="8"/>
        <v>70.1752</v>
      </c>
      <c r="N99" s="32">
        <v>100</v>
      </c>
      <c r="O99" s="7">
        <f t="shared" si="9"/>
        <v>70.1752</v>
      </c>
      <c r="P99" s="33">
        <f t="shared" si="7"/>
        <v>140.3504</v>
      </c>
      <c r="Q99" s="3">
        <v>106</v>
      </c>
    </row>
    <row r="100" spans="1:17" ht="30.75">
      <c r="A100" s="83" t="s">
        <v>220</v>
      </c>
      <c r="B100" s="63" t="s">
        <v>219</v>
      </c>
      <c r="C100" s="79">
        <v>8</v>
      </c>
      <c r="D100" s="79">
        <v>8</v>
      </c>
      <c r="E100" s="79"/>
      <c r="F100" s="31">
        <v>2.66</v>
      </c>
      <c r="G100" s="31">
        <v>1.7</v>
      </c>
      <c r="H100" s="31"/>
      <c r="I100" s="55">
        <f t="shared" si="6"/>
        <v>34.88</v>
      </c>
      <c r="J100" s="28">
        <f>'[1]медик 2016'!$F$39</f>
        <v>0.43399999999999994</v>
      </c>
      <c r="K100" s="56"/>
      <c r="L100" s="7">
        <f t="shared" si="5"/>
        <v>24.0672</v>
      </c>
      <c r="M100" s="7">
        <f t="shared" si="8"/>
        <v>59.3812</v>
      </c>
      <c r="N100" s="32">
        <v>100</v>
      </c>
      <c r="O100" s="7">
        <f t="shared" si="9"/>
        <v>59.3812</v>
      </c>
      <c r="P100" s="33">
        <f t="shared" si="7"/>
        <v>118.7624</v>
      </c>
      <c r="Q100" s="3">
        <v>51</v>
      </c>
    </row>
    <row r="101" spans="1:17" ht="30.75">
      <c r="A101" s="83" t="s">
        <v>223</v>
      </c>
      <c r="B101" s="63" t="s">
        <v>209</v>
      </c>
      <c r="C101" s="79">
        <v>6</v>
      </c>
      <c r="D101" s="79">
        <v>6</v>
      </c>
      <c r="E101" s="79"/>
      <c r="F101" s="31">
        <v>2.97</v>
      </c>
      <c r="G101" s="31">
        <v>1.7</v>
      </c>
      <c r="H101" s="31"/>
      <c r="I101" s="55">
        <f t="shared" si="6"/>
        <v>28.02</v>
      </c>
      <c r="J101" s="28">
        <f>'[1]медик 2016'!$F$30</f>
        <v>0.43399999999999994</v>
      </c>
      <c r="K101" s="56"/>
      <c r="L101" s="7">
        <f t="shared" si="5"/>
        <v>19.333799999999997</v>
      </c>
      <c r="M101" s="7">
        <f t="shared" si="8"/>
        <v>47.7878</v>
      </c>
      <c r="N101" s="32">
        <v>100</v>
      </c>
      <c r="O101" s="7">
        <f t="shared" si="9"/>
        <v>47.7878</v>
      </c>
      <c r="P101" s="33">
        <f t="shared" si="7"/>
        <v>95.5756</v>
      </c>
      <c r="Q101" s="3">
        <v>80</v>
      </c>
    </row>
    <row r="102" spans="1:16" ht="18.75">
      <c r="A102" s="83"/>
      <c r="B102" s="63"/>
      <c r="C102" s="79"/>
      <c r="D102" s="79"/>
      <c r="E102" s="79"/>
      <c r="F102" s="31"/>
      <c r="G102" s="31"/>
      <c r="H102" s="31"/>
      <c r="I102" s="55">
        <f t="shared" si="6"/>
        <v>0</v>
      </c>
      <c r="J102" s="28"/>
      <c r="K102" s="56"/>
      <c r="L102" s="7">
        <f t="shared" si="5"/>
        <v>0</v>
      </c>
      <c r="M102" s="7">
        <f t="shared" si="8"/>
        <v>0</v>
      </c>
      <c r="N102" s="32"/>
      <c r="O102" s="7"/>
      <c r="P102" s="33"/>
    </row>
    <row r="103" spans="1:16" ht="30">
      <c r="A103" s="52"/>
      <c r="B103" s="72" t="s">
        <v>26</v>
      </c>
      <c r="C103" s="80"/>
      <c r="D103" s="80"/>
      <c r="E103" s="80"/>
      <c r="F103" s="85"/>
      <c r="G103" s="50"/>
      <c r="H103" s="50"/>
      <c r="I103" s="55">
        <f t="shared" si="6"/>
        <v>0</v>
      </c>
      <c r="J103" s="28"/>
      <c r="K103" s="56"/>
      <c r="L103" s="7">
        <f t="shared" si="5"/>
        <v>0</v>
      </c>
      <c r="M103" s="7">
        <f t="shared" si="8"/>
        <v>0</v>
      </c>
      <c r="N103" s="32"/>
      <c r="O103" s="7"/>
      <c r="P103" s="33"/>
    </row>
    <row r="104" spans="1:17" ht="30.75">
      <c r="A104" s="30" t="s">
        <v>72</v>
      </c>
      <c r="B104" s="63" t="s">
        <v>73</v>
      </c>
      <c r="C104" s="79">
        <v>8</v>
      </c>
      <c r="D104" s="80">
        <v>8</v>
      </c>
      <c r="E104" s="80"/>
      <c r="F104" s="31">
        <v>3.34</v>
      </c>
      <c r="G104" s="31">
        <v>1.98</v>
      </c>
      <c r="H104" s="31"/>
      <c r="I104" s="55">
        <f t="shared" si="6"/>
        <v>42.56</v>
      </c>
      <c r="J104" s="28">
        <f>'[1]медик 2016'!$F$35</f>
        <v>12.89</v>
      </c>
      <c r="K104" s="56"/>
      <c r="L104" s="7">
        <f t="shared" si="5"/>
        <v>29.3664</v>
      </c>
      <c r="M104" s="7">
        <f t="shared" si="8"/>
        <v>84.8164</v>
      </c>
      <c r="N104" s="32">
        <v>25</v>
      </c>
      <c r="O104" s="7">
        <f t="shared" si="9"/>
        <v>21.204099999999997</v>
      </c>
      <c r="P104" s="33">
        <f t="shared" si="7"/>
        <v>106.0205</v>
      </c>
      <c r="Q104" s="3">
        <v>80</v>
      </c>
    </row>
    <row r="105" spans="1:17" ht="30.75">
      <c r="A105" s="30" t="s">
        <v>74</v>
      </c>
      <c r="B105" s="63" t="s">
        <v>75</v>
      </c>
      <c r="C105" s="79">
        <v>5</v>
      </c>
      <c r="D105" s="80">
        <v>5</v>
      </c>
      <c r="E105" s="80"/>
      <c r="F105" s="31">
        <v>3.38</v>
      </c>
      <c r="G105" s="31">
        <v>2.24</v>
      </c>
      <c r="H105" s="31"/>
      <c r="I105" s="55">
        <f t="shared" si="6"/>
        <v>28.1</v>
      </c>
      <c r="J105" s="28">
        <f>'[1]медик 2016'!$F$51</f>
        <v>0.379</v>
      </c>
      <c r="K105" s="56"/>
      <c r="L105" s="7">
        <f t="shared" si="5"/>
        <v>19.389</v>
      </c>
      <c r="M105" s="7">
        <f t="shared" si="8"/>
        <v>47.868</v>
      </c>
      <c r="N105" s="32">
        <v>50</v>
      </c>
      <c r="O105" s="7">
        <f t="shared" si="9"/>
        <v>23.934</v>
      </c>
      <c r="P105" s="33">
        <f t="shared" si="7"/>
        <v>71.802</v>
      </c>
      <c r="Q105" s="3">
        <v>46</v>
      </c>
    </row>
    <row r="106" spans="1:17" ht="30.75">
      <c r="A106" s="30" t="s">
        <v>76</v>
      </c>
      <c r="B106" s="63" t="s">
        <v>77</v>
      </c>
      <c r="C106" s="79">
        <v>10</v>
      </c>
      <c r="D106" s="80">
        <v>10</v>
      </c>
      <c r="E106" s="80"/>
      <c r="F106" s="31">
        <v>3.46</v>
      </c>
      <c r="G106" s="31">
        <v>1.82</v>
      </c>
      <c r="H106" s="31"/>
      <c r="I106" s="55">
        <f t="shared" si="6"/>
        <v>52.8</v>
      </c>
      <c r="J106" s="28">
        <f>'[1]медик 2016'!$F$55</f>
        <v>0.46699999999999997</v>
      </c>
      <c r="K106" s="56"/>
      <c r="L106" s="7">
        <f t="shared" si="5"/>
        <v>36.431999999999995</v>
      </c>
      <c r="M106" s="7">
        <f t="shared" si="8"/>
        <v>89.69899999999998</v>
      </c>
      <c r="N106" s="32">
        <v>25</v>
      </c>
      <c r="O106" s="7">
        <f t="shared" si="9"/>
        <v>22.424749999999996</v>
      </c>
      <c r="P106" s="33">
        <f t="shared" si="7"/>
        <v>112.12374999999997</v>
      </c>
      <c r="Q106" s="3">
        <v>55</v>
      </c>
    </row>
    <row r="107" spans="1:17" ht="30.75">
      <c r="A107" s="30" t="s">
        <v>78</v>
      </c>
      <c r="B107" s="63" t="s">
        <v>79</v>
      </c>
      <c r="C107" s="79">
        <v>8</v>
      </c>
      <c r="D107" s="80">
        <v>8</v>
      </c>
      <c r="E107" s="80"/>
      <c r="F107" s="31">
        <v>2.97</v>
      </c>
      <c r="G107" s="31">
        <v>1.94</v>
      </c>
      <c r="H107" s="31"/>
      <c r="I107" s="55">
        <f t="shared" si="6"/>
        <v>39.28</v>
      </c>
      <c r="J107" s="28">
        <f>'[1]медик 2016'!$F$14</f>
        <v>0.357</v>
      </c>
      <c r="K107" s="56"/>
      <c r="L107" s="7">
        <f t="shared" si="5"/>
        <v>27.103199999999998</v>
      </c>
      <c r="M107" s="7">
        <f t="shared" si="8"/>
        <v>66.7402</v>
      </c>
      <c r="N107" s="32">
        <v>75</v>
      </c>
      <c r="O107" s="7">
        <f t="shared" si="9"/>
        <v>50.055150000000005</v>
      </c>
      <c r="P107" s="33">
        <f t="shared" si="7"/>
        <v>116.79535000000001</v>
      </c>
      <c r="Q107" s="3">
        <v>103</v>
      </c>
    </row>
    <row r="108" spans="1:17" ht="30.75">
      <c r="A108" s="30" t="s">
        <v>80</v>
      </c>
      <c r="B108" s="63" t="s">
        <v>81</v>
      </c>
      <c r="C108" s="79">
        <v>6</v>
      </c>
      <c r="D108" s="80">
        <v>6</v>
      </c>
      <c r="E108" s="80"/>
      <c r="F108" s="31">
        <v>2.97</v>
      </c>
      <c r="G108" s="31">
        <v>1.94</v>
      </c>
      <c r="H108" s="31"/>
      <c r="I108" s="55">
        <f t="shared" si="6"/>
        <v>29.46</v>
      </c>
      <c r="J108" s="28">
        <f>'[1]медик 2016'!$F$18</f>
        <v>0.379</v>
      </c>
      <c r="K108" s="56"/>
      <c r="L108" s="7">
        <f t="shared" si="5"/>
        <v>20.327399999999997</v>
      </c>
      <c r="M108" s="7">
        <f t="shared" si="8"/>
        <v>50.166399999999996</v>
      </c>
      <c r="N108" s="32">
        <v>100</v>
      </c>
      <c r="O108" s="7">
        <f t="shared" si="9"/>
        <v>50.166399999999996</v>
      </c>
      <c r="P108" s="33">
        <f t="shared" si="7"/>
        <v>100.33279999999999</v>
      </c>
      <c r="Q108" s="3">
        <v>60</v>
      </c>
    </row>
    <row r="109" spans="1:17" ht="30.75">
      <c r="A109" s="30" t="s">
        <v>82</v>
      </c>
      <c r="B109" s="63" t="s">
        <v>83</v>
      </c>
      <c r="C109" s="79">
        <v>6</v>
      </c>
      <c r="D109" s="80">
        <v>6</v>
      </c>
      <c r="E109" s="80"/>
      <c r="F109" s="31">
        <v>3.34</v>
      </c>
      <c r="G109" s="31">
        <v>1.88</v>
      </c>
      <c r="H109" s="31"/>
      <c r="I109" s="55">
        <f t="shared" si="6"/>
        <v>31.32</v>
      </c>
      <c r="J109" s="28">
        <f>'[1]медик 2016'!$F$22</f>
        <v>0.39</v>
      </c>
      <c r="K109" s="56"/>
      <c r="L109" s="7">
        <f t="shared" si="5"/>
        <v>21.610799999999998</v>
      </c>
      <c r="M109" s="7">
        <f t="shared" si="8"/>
        <v>53.3208</v>
      </c>
      <c r="N109" s="32">
        <v>100</v>
      </c>
      <c r="O109" s="7">
        <f t="shared" si="9"/>
        <v>53.3208</v>
      </c>
      <c r="P109" s="33">
        <f t="shared" si="7"/>
        <v>106.6416</v>
      </c>
      <c r="Q109" s="3">
        <v>59</v>
      </c>
    </row>
    <row r="110" spans="1:17" ht="30.75">
      <c r="A110" s="30" t="s">
        <v>236</v>
      </c>
      <c r="B110" s="63" t="s">
        <v>235</v>
      </c>
      <c r="C110" s="79">
        <v>10</v>
      </c>
      <c r="D110" s="80">
        <v>10</v>
      </c>
      <c r="E110" s="80"/>
      <c r="F110" s="31">
        <v>4.99</v>
      </c>
      <c r="G110" s="31">
        <v>2.17</v>
      </c>
      <c r="H110" s="31"/>
      <c r="I110" s="55">
        <f t="shared" si="6"/>
        <v>71.60000000000001</v>
      </c>
      <c r="J110" s="28">
        <f>'[1]медик 2016'!$F$75</f>
        <v>0.412</v>
      </c>
      <c r="K110" s="56"/>
      <c r="L110" s="7">
        <f t="shared" si="5"/>
        <v>49.404</v>
      </c>
      <c r="M110" s="7">
        <f t="shared" si="8"/>
        <v>121.41600000000003</v>
      </c>
      <c r="N110" s="32">
        <v>50</v>
      </c>
      <c r="O110" s="7">
        <f t="shared" si="9"/>
        <v>60.70800000000001</v>
      </c>
      <c r="P110" s="33">
        <f t="shared" si="7"/>
        <v>182.12400000000002</v>
      </c>
      <c r="Q110" s="3">
        <v>62</v>
      </c>
    </row>
    <row r="111" spans="1:17" ht="30.75">
      <c r="A111" s="30" t="s">
        <v>173</v>
      </c>
      <c r="B111" s="63" t="s">
        <v>172</v>
      </c>
      <c r="C111" s="79">
        <v>10</v>
      </c>
      <c r="D111" s="80">
        <v>10</v>
      </c>
      <c r="E111" s="80"/>
      <c r="F111" s="79">
        <v>3.3</v>
      </c>
      <c r="G111" s="2">
        <v>1.7</v>
      </c>
      <c r="H111" s="2"/>
      <c r="I111" s="55">
        <f t="shared" si="6"/>
        <v>50</v>
      </c>
      <c r="J111" s="28">
        <f>'[1]медик 2016'!$F$10</f>
        <v>0.40099999999999997</v>
      </c>
      <c r="K111" s="56"/>
      <c r="L111" s="7">
        <f t="shared" si="5"/>
        <v>34.5</v>
      </c>
      <c r="M111" s="7">
        <f t="shared" si="8"/>
        <v>84.90100000000001</v>
      </c>
      <c r="N111" s="32">
        <v>25</v>
      </c>
      <c r="O111" s="7">
        <f t="shared" si="9"/>
        <v>21.225250000000003</v>
      </c>
      <c r="P111" s="33">
        <f t="shared" si="7"/>
        <v>106.12625000000001</v>
      </c>
      <c r="Q111" s="3">
        <v>100</v>
      </c>
    </row>
    <row r="112" spans="1:17" ht="30.75">
      <c r="A112" s="30" t="s">
        <v>84</v>
      </c>
      <c r="B112" s="63" t="s">
        <v>85</v>
      </c>
      <c r="C112" s="79">
        <v>10</v>
      </c>
      <c r="D112" s="80">
        <v>10</v>
      </c>
      <c r="E112" s="80"/>
      <c r="F112" s="31">
        <v>3.9</v>
      </c>
      <c r="G112" s="31">
        <v>2.3</v>
      </c>
      <c r="H112" s="31"/>
      <c r="I112" s="55">
        <f t="shared" si="6"/>
        <v>62</v>
      </c>
      <c r="J112" s="28">
        <f>'[1]медик 2016'!$F$47</f>
        <v>0.357</v>
      </c>
      <c r="K112" s="56"/>
      <c r="L112" s="7">
        <f t="shared" si="5"/>
        <v>42.779999999999994</v>
      </c>
      <c r="M112" s="7">
        <f t="shared" si="8"/>
        <v>105.137</v>
      </c>
      <c r="N112" s="32">
        <v>15</v>
      </c>
      <c r="O112" s="7">
        <f t="shared" si="9"/>
        <v>15.77055</v>
      </c>
      <c r="P112" s="33">
        <f t="shared" si="7"/>
        <v>120.90755</v>
      </c>
      <c r="Q112" s="3">
        <v>94</v>
      </c>
    </row>
    <row r="113" spans="1:17" ht="30.75">
      <c r="A113" s="30" t="s">
        <v>86</v>
      </c>
      <c r="B113" s="63" t="s">
        <v>87</v>
      </c>
      <c r="C113" s="79">
        <v>10</v>
      </c>
      <c r="D113" s="80">
        <v>10</v>
      </c>
      <c r="E113" s="80"/>
      <c r="F113" s="31">
        <v>4.22</v>
      </c>
      <c r="G113" s="31">
        <v>2.3</v>
      </c>
      <c r="H113" s="31"/>
      <c r="I113" s="55">
        <f t="shared" si="6"/>
        <v>65.19999999999999</v>
      </c>
      <c r="J113" s="28">
        <f>'[1]медик 2016'!$F$43</f>
        <v>0.39</v>
      </c>
      <c r="K113" s="56"/>
      <c r="L113" s="7">
        <f t="shared" si="5"/>
        <v>44.987999999999985</v>
      </c>
      <c r="M113" s="7">
        <f t="shared" si="8"/>
        <v>110.57799999999997</v>
      </c>
      <c r="N113" s="32">
        <v>15</v>
      </c>
      <c r="O113" s="7">
        <f t="shared" si="9"/>
        <v>16.586699999999997</v>
      </c>
      <c r="P113" s="33">
        <f t="shared" si="7"/>
        <v>127.16469999999997</v>
      </c>
      <c r="Q113" s="3">
        <v>95</v>
      </c>
    </row>
    <row r="114" spans="1:17" ht="30.75">
      <c r="A114" s="30" t="s">
        <v>88</v>
      </c>
      <c r="B114" s="63" t="s">
        <v>89</v>
      </c>
      <c r="C114" s="79">
        <v>10</v>
      </c>
      <c r="D114" s="80">
        <v>10</v>
      </c>
      <c r="E114" s="80"/>
      <c r="F114" s="79">
        <v>3.57</v>
      </c>
      <c r="G114" s="2">
        <v>1.7</v>
      </c>
      <c r="H114" s="2"/>
      <c r="I114" s="55">
        <f t="shared" si="6"/>
        <v>52.699999999999996</v>
      </c>
      <c r="J114" s="28">
        <f>'[1]медик 2016'!$F$10</f>
        <v>0.40099999999999997</v>
      </c>
      <c r="K114" s="56"/>
      <c r="L114" s="7">
        <f t="shared" si="5"/>
        <v>36.36299999999999</v>
      </c>
      <c r="M114" s="7">
        <f t="shared" si="8"/>
        <v>89.464</v>
      </c>
      <c r="N114" s="32">
        <v>25</v>
      </c>
      <c r="O114" s="7">
        <f t="shared" si="9"/>
        <v>22.366</v>
      </c>
      <c r="P114" s="33">
        <f t="shared" si="7"/>
        <v>111.83</v>
      </c>
      <c r="Q114" s="3">
        <v>110</v>
      </c>
    </row>
    <row r="115" spans="1:17" ht="30.75">
      <c r="A115" s="30" t="s">
        <v>222</v>
      </c>
      <c r="B115" s="63" t="s">
        <v>221</v>
      </c>
      <c r="C115" s="79">
        <v>8</v>
      </c>
      <c r="D115" s="80">
        <v>8</v>
      </c>
      <c r="E115" s="80"/>
      <c r="F115" s="79">
        <v>2.66</v>
      </c>
      <c r="G115" s="2">
        <v>1.7</v>
      </c>
      <c r="H115" s="2"/>
      <c r="I115" s="55">
        <f t="shared" si="6"/>
        <v>34.88</v>
      </c>
      <c r="J115" s="28">
        <f>'[1]медик 2016'!$F$39</f>
        <v>0.43399999999999994</v>
      </c>
      <c r="K115" s="56"/>
      <c r="L115" s="7">
        <f t="shared" si="5"/>
        <v>24.0672</v>
      </c>
      <c r="M115" s="7">
        <f t="shared" si="8"/>
        <v>59.3812</v>
      </c>
      <c r="N115" s="32">
        <v>50</v>
      </c>
      <c r="O115" s="7">
        <f t="shared" si="9"/>
        <v>29.6906</v>
      </c>
      <c r="P115" s="33">
        <f t="shared" si="7"/>
        <v>89.0718</v>
      </c>
      <c r="Q115" s="3">
        <v>38</v>
      </c>
    </row>
    <row r="116" spans="1:17" ht="30.75">
      <c r="A116" s="30" t="s">
        <v>90</v>
      </c>
      <c r="B116" s="63" t="s">
        <v>91</v>
      </c>
      <c r="C116" s="79">
        <v>4</v>
      </c>
      <c r="D116" s="80">
        <v>4</v>
      </c>
      <c r="E116" s="80"/>
      <c r="F116" s="79">
        <v>2.97</v>
      </c>
      <c r="G116" s="2">
        <v>1.7</v>
      </c>
      <c r="H116" s="2"/>
      <c r="I116" s="55">
        <f t="shared" si="6"/>
        <v>18.68</v>
      </c>
      <c r="J116" s="28">
        <f>'[1]медик 2016'!$F$30</f>
        <v>0.43399999999999994</v>
      </c>
      <c r="K116" s="56"/>
      <c r="L116" s="7">
        <f t="shared" si="5"/>
        <v>12.889199999999999</v>
      </c>
      <c r="M116" s="7">
        <f t="shared" si="8"/>
        <v>32.0032</v>
      </c>
      <c r="N116" s="32">
        <v>100</v>
      </c>
      <c r="O116" s="7">
        <f t="shared" si="9"/>
        <v>32.0032</v>
      </c>
      <c r="P116" s="33">
        <f t="shared" si="7"/>
        <v>64.0064</v>
      </c>
      <c r="Q116" s="3">
        <v>40</v>
      </c>
    </row>
    <row r="117" spans="1:16" ht="18.75">
      <c r="A117" s="30"/>
      <c r="B117" s="63"/>
      <c r="C117" s="80"/>
      <c r="D117" s="80"/>
      <c r="E117" s="80"/>
      <c r="F117" s="85"/>
      <c r="G117" s="50"/>
      <c r="H117" s="50"/>
      <c r="I117" s="55"/>
      <c r="J117" s="55"/>
      <c r="K117" s="55"/>
      <c r="L117" s="7"/>
      <c r="M117" s="7"/>
      <c r="N117" s="55"/>
      <c r="O117" s="55"/>
      <c r="P117" s="86"/>
    </row>
    <row r="118" spans="1:16" ht="15" customHeight="1">
      <c r="A118" s="52"/>
      <c r="B118" s="87" t="s">
        <v>25</v>
      </c>
      <c r="C118" s="54"/>
      <c r="D118" s="54"/>
      <c r="E118" s="54"/>
      <c r="F118" s="50"/>
      <c r="G118" s="50"/>
      <c r="H118" s="50"/>
      <c r="I118" s="55"/>
      <c r="J118" s="73"/>
      <c r="K118" s="56"/>
      <c r="L118" s="7"/>
      <c r="M118" s="7"/>
      <c r="N118" s="32"/>
      <c r="O118" s="7"/>
      <c r="P118" s="33"/>
    </row>
    <row r="119" spans="1:17" ht="30.75">
      <c r="A119" s="30" t="s">
        <v>120</v>
      </c>
      <c r="B119" s="63" t="s">
        <v>121</v>
      </c>
      <c r="C119" s="2">
        <v>10</v>
      </c>
      <c r="D119" s="54">
        <v>10</v>
      </c>
      <c r="E119" s="54"/>
      <c r="F119" s="2">
        <v>3.34</v>
      </c>
      <c r="G119" s="2">
        <v>1.98</v>
      </c>
      <c r="H119" s="2"/>
      <c r="I119" s="55">
        <f t="shared" si="6"/>
        <v>53.2</v>
      </c>
      <c r="J119" s="28">
        <f>'[1]медик 2016'!$F$35</f>
        <v>12.89</v>
      </c>
      <c r="K119" s="56"/>
      <c r="L119" s="7">
        <f t="shared" si="5"/>
        <v>36.708</v>
      </c>
      <c r="M119" s="7">
        <f t="shared" si="8"/>
        <v>102.798</v>
      </c>
      <c r="N119" s="32">
        <v>50</v>
      </c>
      <c r="O119" s="7">
        <f t="shared" si="9"/>
        <v>51.398999999999994</v>
      </c>
      <c r="P119" s="33">
        <f aca="true" t="shared" si="10" ref="P119:P137">M119+O119</f>
        <v>154.197</v>
      </c>
      <c r="Q119" s="3">
        <v>129</v>
      </c>
    </row>
    <row r="120" spans="1:17" ht="30.75">
      <c r="A120" s="30" t="s">
        <v>225</v>
      </c>
      <c r="B120" s="63" t="s">
        <v>224</v>
      </c>
      <c r="C120" s="2">
        <v>30</v>
      </c>
      <c r="D120" s="54">
        <v>30</v>
      </c>
      <c r="E120" s="54"/>
      <c r="F120" s="31">
        <v>3.34</v>
      </c>
      <c r="G120" s="31">
        <v>1.98</v>
      </c>
      <c r="H120" s="2"/>
      <c r="I120" s="55">
        <f t="shared" si="6"/>
        <v>159.6</v>
      </c>
      <c r="J120" s="28">
        <f>'[1]медик 2016'!$F$35</f>
        <v>12.89</v>
      </c>
      <c r="K120" s="56"/>
      <c r="L120" s="7">
        <f t="shared" si="5"/>
        <v>110.12399999999998</v>
      </c>
      <c r="M120" s="7">
        <f t="shared" si="8"/>
        <v>282.614</v>
      </c>
      <c r="N120" s="32">
        <v>15</v>
      </c>
      <c r="O120" s="7">
        <f t="shared" si="9"/>
        <v>42.3921</v>
      </c>
      <c r="P120" s="33">
        <f t="shared" si="10"/>
        <v>325.00609999999995</v>
      </c>
      <c r="Q120" s="3">
        <v>203</v>
      </c>
    </row>
    <row r="121" spans="1:17" ht="30.75">
      <c r="A121" s="30" t="s">
        <v>128</v>
      </c>
      <c r="B121" s="63" t="s">
        <v>129</v>
      </c>
      <c r="C121" s="2">
        <v>5</v>
      </c>
      <c r="D121" s="54">
        <v>5</v>
      </c>
      <c r="E121" s="54"/>
      <c r="F121" s="31">
        <v>3.38</v>
      </c>
      <c r="G121" s="31">
        <v>2.24</v>
      </c>
      <c r="H121" s="31"/>
      <c r="I121" s="55">
        <f t="shared" si="6"/>
        <v>28.1</v>
      </c>
      <c r="J121" s="28">
        <f>'[1]медик 2016'!$F$51</f>
        <v>0.379</v>
      </c>
      <c r="K121" s="56"/>
      <c r="L121" s="7">
        <f t="shared" si="5"/>
        <v>19.389</v>
      </c>
      <c r="M121" s="7">
        <f t="shared" si="8"/>
        <v>47.868</v>
      </c>
      <c r="N121" s="32">
        <v>100</v>
      </c>
      <c r="O121" s="7">
        <f t="shared" si="9"/>
        <v>47.868</v>
      </c>
      <c r="P121" s="33">
        <f t="shared" si="10"/>
        <v>95.736</v>
      </c>
      <c r="Q121" s="3">
        <v>61</v>
      </c>
    </row>
    <row r="122" spans="1:17" ht="30.75">
      <c r="A122" s="30" t="s">
        <v>130</v>
      </c>
      <c r="B122" s="63" t="s">
        <v>131</v>
      </c>
      <c r="C122" s="2">
        <v>15</v>
      </c>
      <c r="D122" s="54">
        <v>15</v>
      </c>
      <c r="E122" s="54"/>
      <c r="F122" s="31">
        <v>3.46</v>
      </c>
      <c r="G122" s="31">
        <v>1.82</v>
      </c>
      <c r="H122" s="31"/>
      <c r="I122" s="55">
        <f t="shared" si="6"/>
        <v>79.2</v>
      </c>
      <c r="J122" s="28">
        <f>'[1]медик 2016'!$F$55</f>
        <v>0.46699999999999997</v>
      </c>
      <c r="K122" s="56"/>
      <c r="L122" s="7">
        <f t="shared" si="5"/>
        <v>54.647999999999996</v>
      </c>
      <c r="M122" s="7">
        <f t="shared" si="8"/>
        <v>134.315</v>
      </c>
      <c r="N122" s="32">
        <v>50</v>
      </c>
      <c r="O122" s="7">
        <f t="shared" si="9"/>
        <v>67.1575</v>
      </c>
      <c r="P122" s="33">
        <f t="shared" si="10"/>
        <v>201.4725</v>
      </c>
      <c r="Q122" s="3">
        <v>109</v>
      </c>
    </row>
    <row r="123" spans="1:16" ht="30.75">
      <c r="A123" s="30" t="s">
        <v>585</v>
      </c>
      <c r="B123" s="63" t="s">
        <v>558</v>
      </c>
      <c r="C123" s="2">
        <v>18</v>
      </c>
      <c r="D123" s="54">
        <v>18</v>
      </c>
      <c r="E123" s="54"/>
      <c r="F123" s="31">
        <v>3.26</v>
      </c>
      <c r="G123" s="31">
        <v>1.84</v>
      </c>
      <c r="H123" s="31"/>
      <c r="I123" s="55">
        <f t="shared" si="6"/>
        <v>91.8</v>
      </c>
      <c r="J123" s="28">
        <f>'[1]медик 2016'!$F$71</f>
        <v>0.39</v>
      </c>
      <c r="K123" s="56"/>
      <c r="L123" s="7">
        <f t="shared" si="5"/>
        <v>63.34199999999999</v>
      </c>
      <c r="M123" s="7">
        <f t="shared" si="8"/>
        <v>155.53199999999998</v>
      </c>
      <c r="N123" s="32">
        <v>50</v>
      </c>
      <c r="O123" s="7">
        <f t="shared" si="9"/>
        <v>77.76599999999999</v>
      </c>
      <c r="P123" s="33">
        <f t="shared" si="10"/>
        <v>233.29799999999997</v>
      </c>
    </row>
    <row r="124" spans="1:17" ht="30.75">
      <c r="A124" s="30" t="s">
        <v>112</v>
      </c>
      <c r="B124" s="63" t="s">
        <v>113</v>
      </c>
      <c r="C124" s="2">
        <v>15</v>
      </c>
      <c r="D124" s="54">
        <v>15</v>
      </c>
      <c r="E124" s="54"/>
      <c r="F124" s="31">
        <v>2.97</v>
      </c>
      <c r="G124" s="31">
        <v>1.94</v>
      </c>
      <c r="H124" s="31"/>
      <c r="I124" s="55">
        <f t="shared" si="6"/>
        <v>73.65</v>
      </c>
      <c r="J124" s="28">
        <f>'[1]медик 2016'!$F$14</f>
        <v>0.357</v>
      </c>
      <c r="K124" s="56"/>
      <c r="L124" s="7">
        <f t="shared" si="5"/>
        <v>50.8185</v>
      </c>
      <c r="M124" s="7">
        <f t="shared" si="8"/>
        <v>124.8255</v>
      </c>
      <c r="N124" s="32">
        <v>50</v>
      </c>
      <c r="O124" s="7">
        <f t="shared" si="9"/>
        <v>62.41275</v>
      </c>
      <c r="P124" s="33">
        <f t="shared" si="10"/>
        <v>187.23825</v>
      </c>
      <c r="Q124" s="3">
        <v>193</v>
      </c>
    </row>
    <row r="125" spans="1:16" ht="30.75">
      <c r="A125" s="30" t="s">
        <v>561</v>
      </c>
      <c r="B125" s="63" t="s">
        <v>562</v>
      </c>
      <c r="C125" s="2">
        <v>15</v>
      </c>
      <c r="D125" s="54">
        <v>15</v>
      </c>
      <c r="E125" s="54"/>
      <c r="F125" s="31">
        <v>3.38</v>
      </c>
      <c r="G125" s="31">
        <v>2.24</v>
      </c>
      <c r="H125" s="31"/>
      <c r="I125" s="55">
        <f t="shared" si="6"/>
        <v>84.3</v>
      </c>
      <c r="J125" s="28">
        <f>'[1]медик 2016'!$F$26</f>
        <v>0.412</v>
      </c>
      <c r="K125" s="56"/>
      <c r="L125" s="7">
        <f t="shared" si="5"/>
        <v>58.166999999999994</v>
      </c>
      <c r="M125" s="7">
        <f t="shared" si="8"/>
        <v>142.879</v>
      </c>
      <c r="N125" s="32">
        <v>50</v>
      </c>
      <c r="O125" s="7">
        <f t="shared" si="9"/>
        <v>71.4395</v>
      </c>
      <c r="P125" s="33">
        <f t="shared" si="10"/>
        <v>214.31849999999997</v>
      </c>
    </row>
    <row r="126" spans="1:17" ht="30.75">
      <c r="A126" s="30" t="s">
        <v>175</v>
      </c>
      <c r="B126" s="63" t="s">
        <v>174</v>
      </c>
      <c r="C126" s="2">
        <v>20</v>
      </c>
      <c r="D126" s="54">
        <v>20</v>
      </c>
      <c r="E126" s="54"/>
      <c r="F126" s="31">
        <v>3.57</v>
      </c>
      <c r="G126" s="31">
        <v>1.7</v>
      </c>
      <c r="H126" s="31"/>
      <c r="I126" s="55">
        <f t="shared" si="6"/>
        <v>105.39999999999999</v>
      </c>
      <c r="J126" s="28">
        <f>'[1]медик 2016'!$F$10</f>
        <v>0.40099999999999997</v>
      </c>
      <c r="K126" s="56"/>
      <c r="L126" s="7">
        <f t="shared" si="5"/>
        <v>72.72599999999998</v>
      </c>
      <c r="M126" s="7">
        <f t="shared" si="8"/>
        <v>178.527</v>
      </c>
      <c r="N126" s="32">
        <v>50</v>
      </c>
      <c r="O126" s="7">
        <f t="shared" si="9"/>
        <v>89.26349999999998</v>
      </c>
      <c r="P126" s="33">
        <f t="shared" si="10"/>
        <v>267.79049999999995</v>
      </c>
      <c r="Q126" s="3">
        <v>219</v>
      </c>
    </row>
    <row r="127" spans="1:17" ht="30.75">
      <c r="A127" s="30" t="s">
        <v>114</v>
      </c>
      <c r="B127" s="63" t="s">
        <v>115</v>
      </c>
      <c r="C127" s="2">
        <v>10</v>
      </c>
      <c r="D127" s="54">
        <v>10</v>
      </c>
      <c r="E127" s="54"/>
      <c r="F127" s="31">
        <v>2.97</v>
      </c>
      <c r="G127" s="31">
        <v>1.94</v>
      </c>
      <c r="H127" s="31"/>
      <c r="I127" s="55">
        <f t="shared" si="6"/>
        <v>49.1</v>
      </c>
      <c r="J127" s="28">
        <f>'[1]медик 2016'!$F$18</f>
        <v>0.379</v>
      </c>
      <c r="K127" s="56"/>
      <c r="L127" s="7">
        <f t="shared" si="5"/>
        <v>33.879</v>
      </c>
      <c r="M127" s="7">
        <f t="shared" si="8"/>
        <v>83.358</v>
      </c>
      <c r="N127" s="32">
        <v>100</v>
      </c>
      <c r="O127" s="7">
        <f t="shared" si="9"/>
        <v>83.358</v>
      </c>
      <c r="P127" s="33">
        <f t="shared" si="10"/>
        <v>166.716</v>
      </c>
      <c r="Q127" s="3">
        <v>132</v>
      </c>
    </row>
    <row r="128" spans="1:17" ht="30.75">
      <c r="A128" s="30" t="s">
        <v>116</v>
      </c>
      <c r="B128" s="63" t="s">
        <v>117</v>
      </c>
      <c r="C128" s="2">
        <v>20</v>
      </c>
      <c r="D128" s="54">
        <v>20</v>
      </c>
      <c r="E128" s="54"/>
      <c r="F128" s="31">
        <v>3.34</v>
      </c>
      <c r="G128" s="31">
        <v>1.88</v>
      </c>
      <c r="H128" s="31"/>
      <c r="I128" s="55">
        <f t="shared" si="6"/>
        <v>104.39999999999999</v>
      </c>
      <c r="J128" s="28">
        <f>'[1]медик 2016'!$F$22</f>
        <v>0.39</v>
      </c>
      <c r="K128" s="56"/>
      <c r="L128" s="7">
        <f t="shared" si="5"/>
        <v>72.03599999999999</v>
      </c>
      <c r="M128" s="7">
        <f t="shared" si="8"/>
        <v>176.82599999999996</v>
      </c>
      <c r="N128" s="32">
        <v>15</v>
      </c>
      <c r="O128" s="7">
        <f t="shared" si="9"/>
        <v>26.523899999999994</v>
      </c>
      <c r="P128" s="33">
        <f t="shared" si="10"/>
        <v>203.34989999999996</v>
      </c>
      <c r="Q128" s="3">
        <v>150</v>
      </c>
    </row>
    <row r="129" spans="1:17" ht="30.75">
      <c r="A129" s="30" t="s">
        <v>178</v>
      </c>
      <c r="B129" s="63" t="s">
        <v>179</v>
      </c>
      <c r="C129" s="2">
        <v>14</v>
      </c>
      <c r="D129" s="54">
        <v>14</v>
      </c>
      <c r="E129" s="54"/>
      <c r="F129" s="31">
        <v>4.99</v>
      </c>
      <c r="G129" s="31">
        <v>2.17</v>
      </c>
      <c r="H129" s="31"/>
      <c r="I129" s="55">
        <f t="shared" si="6"/>
        <v>100.24</v>
      </c>
      <c r="J129" s="28">
        <f>'[1]медик 2016'!$F$75</f>
        <v>0.412</v>
      </c>
      <c r="K129" s="56"/>
      <c r="L129" s="7">
        <f t="shared" si="5"/>
        <v>69.1656</v>
      </c>
      <c r="M129" s="7">
        <f t="shared" si="8"/>
        <v>169.8176</v>
      </c>
      <c r="N129" s="32">
        <v>50</v>
      </c>
      <c r="O129" s="7">
        <f t="shared" si="9"/>
        <v>84.90879999999999</v>
      </c>
      <c r="P129" s="33">
        <f t="shared" si="10"/>
        <v>254.72639999999998</v>
      </c>
      <c r="Q129" s="3">
        <v>87</v>
      </c>
    </row>
    <row r="130" spans="1:17" ht="30.75">
      <c r="A130" s="30" t="s">
        <v>126</v>
      </c>
      <c r="B130" s="63" t="s">
        <v>127</v>
      </c>
      <c r="C130" s="2">
        <v>15</v>
      </c>
      <c r="D130" s="54">
        <v>15</v>
      </c>
      <c r="E130" s="54"/>
      <c r="F130" s="31">
        <v>3.9</v>
      </c>
      <c r="G130" s="31">
        <v>2.3</v>
      </c>
      <c r="H130" s="31"/>
      <c r="I130" s="55">
        <f t="shared" si="6"/>
        <v>93</v>
      </c>
      <c r="J130" s="28">
        <f>'[1]медик 2016'!$F$47</f>
        <v>0.357</v>
      </c>
      <c r="K130" s="56"/>
      <c r="L130" s="7">
        <f t="shared" si="5"/>
        <v>64.17</v>
      </c>
      <c r="M130" s="7">
        <f t="shared" si="8"/>
        <v>157.527</v>
      </c>
      <c r="N130" s="32">
        <v>50</v>
      </c>
      <c r="O130" s="7">
        <f t="shared" si="9"/>
        <v>78.7635</v>
      </c>
      <c r="P130" s="33">
        <f t="shared" si="10"/>
        <v>236.29049999999998</v>
      </c>
      <c r="Q130" s="3">
        <v>141</v>
      </c>
    </row>
    <row r="131" spans="1:17" ht="30.75">
      <c r="A131" s="30" t="s">
        <v>124</v>
      </c>
      <c r="B131" s="63" t="s">
        <v>125</v>
      </c>
      <c r="C131" s="2">
        <v>10</v>
      </c>
      <c r="D131" s="54">
        <v>10</v>
      </c>
      <c r="E131" s="54"/>
      <c r="F131" s="31">
        <v>4.22</v>
      </c>
      <c r="G131" s="31">
        <v>2.3</v>
      </c>
      <c r="H131" s="31"/>
      <c r="I131" s="55">
        <f t="shared" si="6"/>
        <v>65.19999999999999</v>
      </c>
      <c r="J131" s="28">
        <f>'[1]медик 2016'!$F$43</f>
        <v>0.39</v>
      </c>
      <c r="K131" s="56"/>
      <c r="L131" s="7">
        <f t="shared" si="5"/>
        <v>44.987999999999985</v>
      </c>
      <c r="M131" s="7">
        <f t="shared" si="8"/>
        <v>110.57799999999997</v>
      </c>
      <c r="N131" s="32">
        <v>100</v>
      </c>
      <c r="O131" s="7">
        <f t="shared" si="9"/>
        <v>110.57799999999997</v>
      </c>
      <c r="P131" s="33">
        <f t="shared" si="10"/>
        <v>221.15599999999995</v>
      </c>
      <c r="Q131" s="3">
        <v>127</v>
      </c>
    </row>
    <row r="132" spans="1:16" ht="30.75">
      <c r="A132" s="30" t="s">
        <v>566</v>
      </c>
      <c r="B132" s="63" t="s">
        <v>565</v>
      </c>
      <c r="C132" s="2">
        <v>15</v>
      </c>
      <c r="D132" s="54">
        <v>15</v>
      </c>
      <c r="E132" s="54"/>
      <c r="F132" s="31">
        <v>2.97</v>
      </c>
      <c r="G132" s="31">
        <v>1.94</v>
      </c>
      <c r="H132" s="31"/>
      <c r="I132" s="55">
        <f t="shared" si="6"/>
        <v>73.65</v>
      </c>
      <c r="J132" s="28">
        <f>'[1]медик 2016'!$F$63</f>
        <v>0.423</v>
      </c>
      <c r="K132" s="56"/>
      <c r="L132" s="7">
        <f t="shared" si="5"/>
        <v>50.8185</v>
      </c>
      <c r="M132" s="7">
        <f t="shared" si="8"/>
        <v>124.89150000000001</v>
      </c>
      <c r="N132" s="32">
        <v>50</v>
      </c>
      <c r="O132" s="7">
        <f t="shared" si="9"/>
        <v>62.445750000000004</v>
      </c>
      <c r="P132" s="33">
        <f t="shared" si="10"/>
        <v>187.33725</v>
      </c>
    </row>
    <row r="133" spans="1:17" ht="30.75">
      <c r="A133" s="30" t="s">
        <v>110</v>
      </c>
      <c r="B133" s="63" t="s">
        <v>111</v>
      </c>
      <c r="C133" s="2">
        <v>14</v>
      </c>
      <c r="D133" s="54">
        <v>14</v>
      </c>
      <c r="E133" s="54"/>
      <c r="F133" s="31">
        <v>3.57</v>
      </c>
      <c r="G133" s="31">
        <v>1.7</v>
      </c>
      <c r="H133" s="2"/>
      <c r="I133" s="55">
        <f t="shared" si="6"/>
        <v>73.78</v>
      </c>
      <c r="J133" s="28">
        <f>'[1]медик 2016'!$F$10</f>
        <v>0.40099999999999997</v>
      </c>
      <c r="K133" s="56"/>
      <c r="L133" s="7">
        <f t="shared" si="5"/>
        <v>50.908199999999994</v>
      </c>
      <c r="M133" s="7">
        <f t="shared" si="8"/>
        <v>125.08919999999999</v>
      </c>
      <c r="N133" s="32">
        <v>50</v>
      </c>
      <c r="O133" s="7">
        <f t="shared" si="9"/>
        <v>62.54459999999999</v>
      </c>
      <c r="P133" s="33">
        <f t="shared" si="10"/>
        <v>187.63379999999998</v>
      </c>
      <c r="Q133" s="3">
        <v>154</v>
      </c>
    </row>
    <row r="134" spans="1:17" ht="30.75">
      <c r="A134" s="30" t="s">
        <v>155</v>
      </c>
      <c r="B134" s="63" t="s">
        <v>165</v>
      </c>
      <c r="C134" s="2">
        <v>9</v>
      </c>
      <c r="D134" s="54">
        <v>9</v>
      </c>
      <c r="E134" s="54"/>
      <c r="F134" s="31">
        <v>3.46</v>
      </c>
      <c r="G134" s="31">
        <v>1.7</v>
      </c>
      <c r="H134" s="2"/>
      <c r="I134" s="55">
        <f t="shared" si="6"/>
        <v>46.44</v>
      </c>
      <c r="J134" s="28">
        <f>'[1]медик 2016'!$F$67</f>
        <v>0.412</v>
      </c>
      <c r="K134" s="56"/>
      <c r="L134" s="7">
        <f aca="true" t="shared" si="11" ref="L134:L178">I134*0.69</f>
        <v>32.0436</v>
      </c>
      <c r="M134" s="7">
        <f t="shared" si="8"/>
        <v>78.8956</v>
      </c>
      <c r="N134" s="32">
        <v>100</v>
      </c>
      <c r="O134" s="7">
        <f t="shared" si="9"/>
        <v>78.8956</v>
      </c>
      <c r="P134" s="33">
        <f t="shared" si="10"/>
        <v>157.7912</v>
      </c>
      <c r="Q134" s="3">
        <v>119</v>
      </c>
    </row>
    <row r="135" spans="1:17" ht="30.75">
      <c r="A135" s="30" t="s">
        <v>122</v>
      </c>
      <c r="B135" s="63" t="s">
        <v>123</v>
      </c>
      <c r="C135" s="2">
        <v>8</v>
      </c>
      <c r="D135" s="54">
        <v>8</v>
      </c>
      <c r="E135" s="54"/>
      <c r="F135" s="31">
        <v>2.66</v>
      </c>
      <c r="G135" s="31">
        <v>1.7</v>
      </c>
      <c r="H135" s="2"/>
      <c r="I135" s="55">
        <f t="shared" si="6"/>
        <v>34.88</v>
      </c>
      <c r="J135" s="28">
        <f>'[1]медик 2016'!$F$39</f>
        <v>0.43399999999999994</v>
      </c>
      <c r="K135" s="56"/>
      <c r="L135" s="7">
        <f t="shared" si="11"/>
        <v>24.0672</v>
      </c>
      <c r="M135" s="7">
        <f t="shared" si="8"/>
        <v>59.3812</v>
      </c>
      <c r="N135" s="32">
        <v>100</v>
      </c>
      <c r="O135" s="7">
        <f t="shared" si="9"/>
        <v>59.3812</v>
      </c>
      <c r="P135" s="33">
        <f t="shared" si="10"/>
        <v>118.7624</v>
      </c>
      <c r="Q135" s="3">
        <v>51</v>
      </c>
    </row>
    <row r="136" spans="1:17" ht="30.75">
      <c r="A136" s="30" t="s">
        <v>118</v>
      </c>
      <c r="B136" s="63" t="s">
        <v>119</v>
      </c>
      <c r="C136" s="2">
        <v>5</v>
      </c>
      <c r="D136" s="54">
        <v>5</v>
      </c>
      <c r="E136" s="54"/>
      <c r="F136" s="31">
        <v>2.97</v>
      </c>
      <c r="G136" s="31">
        <v>1.7</v>
      </c>
      <c r="H136" s="2"/>
      <c r="I136" s="55">
        <f t="shared" si="6"/>
        <v>23.35</v>
      </c>
      <c r="J136" s="28">
        <f>'[1]медик 2016'!$F$30</f>
        <v>0.43399999999999994</v>
      </c>
      <c r="K136" s="56"/>
      <c r="L136" s="7">
        <f t="shared" si="11"/>
        <v>16.1115</v>
      </c>
      <c r="M136" s="7">
        <f t="shared" si="8"/>
        <v>39.8955</v>
      </c>
      <c r="N136" s="32">
        <v>100</v>
      </c>
      <c r="O136" s="7">
        <f t="shared" si="9"/>
        <v>39.8955</v>
      </c>
      <c r="P136" s="33">
        <f t="shared" si="10"/>
        <v>79.791</v>
      </c>
      <c r="Q136" s="3">
        <v>67</v>
      </c>
    </row>
    <row r="137" spans="1:17" ht="30.75">
      <c r="A137" s="30" t="s">
        <v>132</v>
      </c>
      <c r="B137" s="63" t="s">
        <v>133</v>
      </c>
      <c r="C137" s="2">
        <v>15</v>
      </c>
      <c r="D137" s="54">
        <v>15</v>
      </c>
      <c r="E137" s="54"/>
      <c r="F137" s="2">
        <v>3.07</v>
      </c>
      <c r="G137" s="2">
        <v>1.75</v>
      </c>
      <c r="H137" s="2"/>
      <c r="I137" s="55">
        <f t="shared" si="6"/>
        <v>72.3</v>
      </c>
      <c r="J137" s="28">
        <f>'[1]медик 2016'!$F$59</f>
        <v>0.368</v>
      </c>
      <c r="K137" s="56"/>
      <c r="L137" s="7">
        <f t="shared" si="11"/>
        <v>49.88699999999999</v>
      </c>
      <c r="M137" s="7">
        <f t="shared" si="8"/>
        <v>122.55499999999998</v>
      </c>
      <c r="N137" s="32">
        <v>100</v>
      </c>
      <c r="O137" s="7">
        <f t="shared" si="9"/>
        <v>122.55499999999998</v>
      </c>
      <c r="P137" s="33">
        <f t="shared" si="10"/>
        <v>245.10999999999996</v>
      </c>
      <c r="Q137" s="3">
        <v>105</v>
      </c>
    </row>
    <row r="138" spans="1:16" ht="18.75">
      <c r="A138" s="52"/>
      <c r="B138" s="87"/>
      <c r="C138" s="50"/>
      <c r="D138" s="54"/>
      <c r="E138" s="54"/>
      <c r="F138" s="50"/>
      <c r="G138" s="50"/>
      <c r="H138" s="50"/>
      <c r="I138" s="55">
        <f aca="true" t="shared" si="12" ref="I138:I175">(C138*F138)+(D138*G138)+(E138*H138)</f>
        <v>0</v>
      </c>
      <c r="J138" s="73"/>
      <c r="K138" s="56"/>
      <c r="L138" s="7">
        <f t="shared" si="11"/>
        <v>0</v>
      </c>
      <c r="M138" s="7">
        <f t="shared" si="8"/>
        <v>0</v>
      </c>
      <c r="N138" s="32"/>
      <c r="O138" s="7"/>
      <c r="P138" s="33"/>
    </row>
    <row r="139" spans="1:16" ht="15" customHeight="1">
      <c r="A139" s="52"/>
      <c r="B139" s="72" t="s">
        <v>38</v>
      </c>
      <c r="C139" s="50"/>
      <c r="D139" s="54"/>
      <c r="E139" s="54"/>
      <c r="F139" s="2"/>
      <c r="G139" s="2"/>
      <c r="H139" s="2"/>
      <c r="I139" s="55">
        <f t="shared" si="12"/>
        <v>0</v>
      </c>
      <c r="J139" s="73"/>
      <c r="K139" s="56"/>
      <c r="L139" s="7">
        <f t="shared" si="11"/>
        <v>0</v>
      </c>
      <c r="M139" s="7">
        <f t="shared" si="8"/>
        <v>0</v>
      </c>
      <c r="N139" s="32"/>
      <c r="O139" s="7"/>
      <c r="P139" s="33"/>
    </row>
    <row r="140" spans="1:17" ht="30.75">
      <c r="A140" s="52" t="s">
        <v>134</v>
      </c>
      <c r="B140" s="63" t="s">
        <v>136</v>
      </c>
      <c r="C140" s="2">
        <v>9</v>
      </c>
      <c r="D140" s="54">
        <v>9</v>
      </c>
      <c r="E140" s="54"/>
      <c r="F140" s="2">
        <v>3.34</v>
      </c>
      <c r="G140" s="2">
        <v>1.98</v>
      </c>
      <c r="H140" s="2"/>
      <c r="I140" s="55">
        <f t="shared" si="12"/>
        <v>47.879999999999995</v>
      </c>
      <c r="J140" s="28">
        <f>'[1]медик 2016'!$F$35</f>
        <v>12.89</v>
      </c>
      <c r="K140" s="56"/>
      <c r="L140" s="7">
        <f t="shared" si="11"/>
        <v>33.03719999999999</v>
      </c>
      <c r="M140" s="7">
        <f aca="true" t="shared" si="13" ref="M140:M175">I140+J140+K140+L140</f>
        <v>93.8072</v>
      </c>
      <c r="N140" s="32">
        <v>50</v>
      </c>
      <c r="O140" s="7">
        <f aca="true" t="shared" si="14" ref="O140:O173">M140*N140/100</f>
        <v>46.9036</v>
      </c>
      <c r="P140" s="33">
        <f aca="true" t="shared" si="15" ref="P140:P158">M140+O140</f>
        <v>140.7108</v>
      </c>
      <c r="Q140" s="3">
        <v>117</v>
      </c>
    </row>
    <row r="141" spans="1:17" ht="30.75">
      <c r="A141" s="52" t="s">
        <v>227</v>
      </c>
      <c r="B141" s="63" t="s">
        <v>226</v>
      </c>
      <c r="C141" s="2">
        <v>20</v>
      </c>
      <c r="D141" s="54">
        <v>20</v>
      </c>
      <c r="E141" s="54"/>
      <c r="F141" s="31">
        <v>3.34</v>
      </c>
      <c r="G141" s="31">
        <v>1.98</v>
      </c>
      <c r="H141" s="2"/>
      <c r="I141" s="55">
        <f t="shared" si="12"/>
        <v>106.4</v>
      </c>
      <c r="J141" s="28">
        <f>'[1]медик 2016'!$F$35</f>
        <v>12.89</v>
      </c>
      <c r="K141" s="56"/>
      <c r="L141" s="7">
        <f t="shared" si="11"/>
        <v>73.416</v>
      </c>
      <c r="M141" s="7">
        <f t="shared" si="13"/>
        <v>192.70600000000002</v>
      </c>
      <c r="N141" s="32">
        <v>15</v>
      </c>
      <c r="O141" s="7">
        <f t="shared" si="14"/>
        <v>28.905900000000003</v>
      </c>
      <c r="P141" s="33">
        <f t="shared" si="15"/>
        <v>221.61190000000002</v>
      </c>
      <c r="Q141" s="3">
        <v>139</v>
      </c>
    </row>
    <row r="142" spans="1:17" ht="30.75">
      <c r="A142" s="52" t="s">
        <v>135</v>
      </c>
      <c r="B142" s="63" t="s">
        <v>137</v>
      </c>
      <c r="C142" s="2">
        <v>4</v>
      </c>
      <c r="D142" s="54">
        <v>4</v>
      </c>
      <c r="E142" s="54"/>
      <c r="F142" s="31">
        <v>3.38</v>
      </c>
      <c r="G142" s="31">
        <v>2.24</v>
      </c>
      <c r="H142" s="31"/>
      <c r="I142" s="55">
        <f t="shared" si="12"/>
        <v>22.48</v>
      </c>
      <c r="J142" s="28">
        <f>'[1]медик 2016'!$F$51</f>
        <v>0.379</v>
      </c>
      <c r="K142" s="56"/>
      <c r="L142" s="7">
        <f t="shared" si="11"/>
        <v>15.511199999999999</v>
      </c>
      <c r="M142" s="7">
        <f t="shared" si="13"/>
        <v>38.3702</v>
      </c>
      <c r="N142" s="32">
        <v>100</v>
      </c>
      <c r="O142" s="7">
        <f t="shared" si="14"/>
        <v>38.3702</v>
      </c>
      <c r="P142" s="33">
        <f t="shared" si="15"/>
        <v>76.7404</v>
      </c>
      <c r="Q142" s="3">
        <v>49</v>
      </c>
    </row>
    <row r="143" spans="1:17" ht="30.75">
      <c r="A143" s="52" t="s">
        <v>147</v>
      </c>
      <c r="B143" s="63" t="s">
        <v>138</v>
      </c>
      <c r="C143" s="2">
        <v>10</v>
      </c>
      <c r="D143" s="54">
        <v>10</v>
      </c>
      <c r="E143" s="54"/>
      <c r="F143" s="31">
        <v>3.46</v>
      </c>
      <c r="G143" s="31">
        <v>1.82</v>
      </c>
      <c r="H143" s="31"/>
      <c r="I143" s="55">
        <f t="shared" si="12"/>
        <v>52.8</v>
      </c>
      <c r="J143" s="28">
        <f>'[1]медик 2016'!$F$55</f>
        <v>0.46699999999999997</v>
      </c>
      <c r="K143" s="56"/>
      <c r="L143" s="7">
        <f t="shared" si="11"/>
        <v>36.431999999999995</v>
      </c>
      <c r="M143" s="7">
        <f t="shared" si="13"/>
        <v>89.69899999999998</v>
      </c>
      <c r="N143" s="32">
        <v>50</v>
      </c>
      <c r="O143" s="7">
        <f t="shared" si="14"/>
        <v>44.84949999999999</v>
      </c>
      <c r="P143" s="33">
        <f t="shared" si="15"/>
        <v>134.5485</v>
      </c>
      <c r="Q143" s="3">
        <v>73</v>
      </c>
    </row>
    <row r="144" spans="1:16" ht="30.75">
      <c r="A144" s="68" t="s">
        <v>560</v>
      </c>
      <c r="B144" s="63" t="s">
        <v>559</v>
      </c>
      <c r="C144" s="2">
        <v>13</v>
      </c>
      <c r="D144" s="54">
        <v>13</v>
      </c>
      <c r="E144" s="54"/>
      <c r="F144" s="31">
        <v>3.26</v>
      </c>
      <c r="G144" s="31">
        <v>1.84</v>
      </c>
      <c r="H144" s="31"/>
      <c r="I144" s="55">
        <f t="shared" si="12"/>
        <v>66.3</v>
      </c>
      <c r="J144" s="28">
        <f>'[1]медик 2016'!$F$71</f>
        <v>0.39</v>
      </c>
      <c r="K144" s="56"/>
      <c r="L144" s="7">
        <f t="shared" si="11"/>
        <v>45.74699999999999</v>
      </c>
      <c r="M144" s="7">
        <f t="shared" si="13"/>
        <v>112.43699999999998</v>
      </c>
      <c r="N144" s="32">
        <v>50</v>
      </c>
      <c r="O144" s="7">
        <f t="shared" si="14"/>
        <v>56.21849999999999</v>
      </c>
      <c r="P144" s="33">
        <f t="shared" si="15"/>
        <v>168.65549999999996</v>
      </c>
    </row>
    <row r="145" spans="1:17" ht="30.75">
      <c r="A145" s="52" t="s">
        <v>148</v>
      </c>
      <c r="B145" s="63" t="s">
        <v>139</v>
      </c>
      <c r="C145" s="2">
        <v>10</v>
      </c>
      <c r="D145" s="54">
        <v>10</v>
      </c>
      <c r="E145" s="54"/>
      <c r="F145" s="31">
        <v>2.97</v>
      </c>
      <c r="G145" s="31">
        <v>1.94</v>
      </c>
      <c r="H145" s="31"/>
      <c r="I145" s="55">
        <f t="shared" si="12"/>
        <v>49.1</v>
      </c>
      <c r="J145" s="28">
        <f>'[1]медик 2016'!$F$14</f>
        <v>0.357</v>
      </c>
      <c r="K145" s="56"/>
      <c r="L145" s="7">
        <f t="shared" si="11"/>
        <v>33.879</v>
      </c>
      <c r="M145" s="7">
        <f t="shared" si="13"/>
        <v>83.336</v>
      </c>
      <c r="N145" s="32">
        <v>100</v>
      </c>
      <c r="O145" s="7">
        <f t="shared" si="14"/>
        <v>83.336</v>
      </c>
      <c r="P145" s="33">
        <f t="shared" si="15"/>
        <v>166.672</v>
      </c>
      <c r="Q145" s="3">
        <v>172</v>
      </c>
    </row>
    <row r="146" spans="1:16" ht="30.75">
      <c r="A146" s="52" t="s">
        <v>563</v>
      </c>
      <c r="B146" s="63" t="s">
        <v>564</v>
      </c>
      <c r="C146" s="2">
        <v>10</v>
      </c>
      <c r="D146" s="54">
        <v>10</v>
      </c>
      <c r="E146" s="54"/>
      <c r="F146" s="31">
        <v>3.38</v>
      </c>
      <c r="G146" s="31">
        <v>2.24</v>
      </c>
      <c r="H146" s="31"/>
      <c r="I146" s="55">
        <f t="shared" si="12"/>
        <v>56.2</v>
      </c>
      <c r="J146" s="28">
        <f>'[1]медик 2016'!$F$26</f>
        <v>0.412</v>
      </c>
      <c r="K146" s="56"/>
      <c r="L146" s="7">
        <f t="shared" si="11"/>
        <v>38.778</v>
      </c>
      <c r="M146" s="7">
        <f t="shared" si="13"/>
        <v>95.39</v>
      </c>
      <c r="N146" s="32">
        <v>50</v>
      </c>
      <c r="O146" s="7">
        <f t="shared" si="14"/>
        <v>47.695</v>
      </c>
      <c r="P146" s="33">
        <f t="shared" si="15"/>
        <v>143.085</v>
      </c>
    </row>
    <row r="147" spans="1:17" ht="30.75">
      <c r="A147" s="30" t="s">
        <v>177</v>
      </c>
      <c r="B147" s="63" t="s">
        <v>176</v>
      </c>
      <c r="C147" s="2">
        <v>27</v>
      </c>
      <c r="D147" s="54">
        <v>27</v>
      </c>
      <c r="E147" s="54"/>
      <c r="F147" s="31">
        <v>3.57</v>
      </c>
      <c r="G147" s="31">
        <v>1.7</v>
      </c>
      <c r="H147" s="31"/>
      <c r="I147" s="55">
        <f t="shared" si="12"/>
        <v>142.29</v>
      </c>
      <c r="J147" s="28">
        <f>'[1]медик 2016'!$F$10</f>
        <v>0.40099999999999997</v>
      </c>
      <c r="K147" s="56"/>
      <c r="L147" s="7">
        <f t="shared" si="11"/>
        <v>98.18009999999998</v>
      </c>
      <c r="M147" s="7">
        <f t="shared" si="13"/>
        <v>240.87109999999998</v>
      </c>
      <c r="N147" s="32">
        <v>15</v>
      </c>
      <c r="O147" s="7">
        <f t="shared" si="14"/>
        <v>36.130665</v>
      </c>
      <c r="P147" s="33">
        <f t="shared" si="15"/>
        <v>277.001765</v>
      </c>
      <c r="Q147" s="3">
        <v>227</v>
      </c>
    </row>
    <row r="148" spans="1:17" ht="30.75">
      <c r="A148" s="52" t="s">
        <v>149</v>
      </c>
      <c r="B148" s="63" t="s">
        <v>140</v>
      </c>
      <c r="C148" s="2">
        <v>6</v>
      </c>
      <c r="D148" s="54">
        <v>6</v>
      </c>
      <c r="E148" s="54"/>
      <c r="F148" s="31">
        <v>2.97</v>
      </c>
      <c r="G148" s="31">
        <v>1.94</v>
      </c>
      <c r="H148" s="31"/>
      <c r="I148" s="55">
        <f t="shared" si="12"/>
        <v>29.46</v>
      </c>
      <c r="J148" s="28">
        <f>'[1]медик 2016'!$F$18</f>
        <v>0.379</v>
      </c>
      <c r="K148" s="56"/>
      <c r="L148" s="7">
        <f t="shared" si="11"/>
        <v>20.327399999999997</v>
      </c>
      <c r="M148" s="7">
        <f t="shared" si="13"/>
        <v>50.166399999999996</v>
      </c>
      <c r="N148" s="32">
        <v>100</v>
      </c>
      <c r="O148" s="7">
        <f t="shared" si="14"/>
        <v>50.166399999999996</v>
      </c>
      <c r="P148" s="33">
        <f t="shared" si="15"/>
        <v>100.33279999999999</v>
      </c>
      <c r="Q148" s="3">
        <v>80</v>
      </c>
    </row>
    <row r="149" spans="1:17" ht="30.75">
      <c r="A149" s="52" t="s">
        <v>150</v>
      </c>
      <c r="B149" s="63" t="s">
        <v>141</v>
      </c>
      <c r="C149" s="2">
        <v>16</v>
      </c>
      <c r="D149" s="54">
        <v>16</v>
      </c>
      <c r="E149" s="54"/>
      <c r="F149" s="31">
        <v>3.34</v>
      </c>
      <c r="G149" s="31">
        <v>1.88</v>
      </c>
      <c r="H149" s="31"/>
      <c r="I149" s="55">
        <f t="shared" si="12"/>
        <v>83.52</v>
      </c>
      <c r="J149" s="28">
        <f>'[1]медик 2016'!$F$22</f>
        <v>0.39</v>
      </c>
      <c r="K149" s="56"/>
      <c r="L149" s="7">
        <f t="shared" si="11"/>
        <v>57.62879999999999</v>
      </c>
      <c r="M149" s="7">
        <f t="shared" si="13"/>
        <v>141.53879999999998</v>
      </c>
      <c r="N149" s="32">
        <v>15</v>
      </c>
      <c r="O149" s="7">
        <f t="shared" si="14"/>
        <v>21.230819999999998</v>
      </c>
      <c r="P149" s="33">
        <f t="shared" si="15"/>
        <v>162.76961999999997</v>
      </c>
      <c r="Q149" s="3">
        <v>120</v>
      </c>
    </row>
    <row r="150" spans="1:17" ht="30.75">
      <c r="A150" s="30" t="s">
        <v>181</v>
      </c>
      <c r="B150" s="63" t="s">
        <v>180</v>
      </c>
      <c r="C150" s="2">
        <v>11</v>
      </c>
      <c r="D150" s="54">
        <v>11</v>
      </c>
      <c r="E150" s="54"/>
      <c r="F150" s="31">
        <v>4.99</v>
      </c>
      <c r="G150" s="31">
        <v>2.17</v>
      </c>
      <c r="H150" s="31"/>
      <c r="I150" s="55">
        <f t="shared" si="12"/>
        <v>78.75999999999999</v>
      </c>
      <c r="J150" s="28">
        <f>'[1]медик 2016'!$F$75</f>
        <v>0.412</v>
      </c>
      <c r="K150" s="56"/>
      <c r="L150" s="7">
        <f t="shared" si="11"/>
        <v>54.344399999999986</v>
      </c>
      <c r="M150" s="7">
        <f t="shared" si="13"/>
        <v>133.51639999999998</v>
      </c>
      <c r="N150" s="32">
        <v>50</v>
      </c>
      <c r="O150" s="7">
        <f t="shared" si="14"/>
        <v>66.75819999999999</v>
      </c>
      <c r="P150" s="33">
        <f t="shared" si="15"/>
        <v>200.27459999999996</v>
      </c>
      <c r="Q150" s="3">
        <v>91</v>
      </c>
    </row>
    <row r="151" spans="1:17" ht="30.75">
      <c r="A151" s="52" t="s">
        <v>151</v>
      </c>
      <c r="B151" s="63" t="s">
        <v>142</v>
      </c>
      <c r="C151" s="2">
        <v>10</v>
      </c>
      <c r="D151" s="54">
        <v>10</v>
      </c>
      <c r="E151" s="54"/>
      <c r="F151" s="31">
        <v>3.9</v>
      </c>
      <c r="G151" s="31">
        <v>2.3</v>
      </c>
      <c r="H151" s="31"/>
      <c r="I151" s="55">
        <f t="shared" si="12"/>
        <v>62</v>
      </c>
      <c r="J151" s="28">
        <f>'[1]медик 2016'!$F$47</f>
        <v>0.357</v>
      </c>
      <c r="K151" s="56"/>
      <c r="L151" s="7">
        <f t="shared" si="11"/>
        <v>42.779999999999994</v>
      </c>
      <c r="M151" s="7">
        <f t="shared" si="13"/>
        <v>105.137</v>
      </c>
      <c r="N151" s="32">
        <v>50</v>
      </c>
      <c r="O151" s="7">
        <f t="shared" si="14"/>
        <v>52.5685</v>
      </c>
      <c r="P151" s="33">
        <f t="shared" si="15"/>
        <v>157.7055</v>
      </c>
      <c r="Q151" s="3">
        <v>126</v>
      </c>
    </row>
    <row r="152" spans="1:17" ht="30.75">
      <c r="A152" s="52" t="s">
        <v>152</v>
      </c>
      <c r="B152" s="63" t="s">
        <v>143</v>
      </c>
      <c r="C152" s="2">
        <v>9</v>
      </c>
      <c r="D152" s="54">
        <v>9</v>
      </c>
      <c r="E152" s="54"/>
      <c r="F152" s="31">
        <v>4.22</v>
      </c>
      <c r="G152" s="31">
        <v>2.3</v>
      </c>
      <c r="H152" s="31"/>
      <c r="I152" s="55">
        <f t="shared" si="12"/>
        <v>58.67999999999999</v>
      </c>
      <c r="J152" s="28">
        <f>'[1]медик 2016'!$F$43</f>
        <v>0.39</v>
      </c>
      <c r="K152" s="56"/>
      <c r="L152" s="7">
        <f t="shared" si="11"/>
        <v>40.48919999999999</v>
      </c>
      <c r="M152" s="7">
        <f t="shared" si="13"/>
        <v>99.55919999999998</v>
      </c>
      <c r="N152" s="32">
        <v>50</v>
      </c>
      <c r="O152" s="7">
        <f t="shared" si="14"/>
        <v>49.77959999999999</v>
      </c>
      <c r="P152" s="33">
        <f t="shared" si="15"/>
        <v>149.33879999999996</v>
      </c>
      <c r="Q152" s="3">
        <v>115</v>
      </c>
    </row>
    <row r="153" spans="1:16" ht="30.75">
      <c r="A153" s="68" t="s">
        <v>567</v>
      </c>
      <c r="B153" s="63" t="s">
        <v>568</v>
      </c>
      <c r="C153" s="2">
        <v>10</v>
      </c>
      <c r="D153" s="54">
        <v>10</v>
      </c>
      <c r="E153" s="54"/>
      <c r="F153" s="31">
        <v>2.97</v>
      </c>
      <c r="G153" s="31">
        <v>1.94</v>
      </c>
      <c r="H153" s="31"/>
      <c r="I153" s="55">
        <f t="shared" si="12"/>
        <v>49.1</v>
      </c>
      <c r="J153" s="28">
        <f>'[1]медик 2016'!$F$63</f>
        <v>0.423</v>
      </c>
      <c r="K153" s="56"/>
      <c r="L153" s="7">
        <f t="shared" si="11"/>
        <v>33.879</v>
      </c>
      <c r="M153" s="7">
        <f t="shared" si="13"/>
        <v>83.402</v>
      </c>
      <c r="N153" s="32">
        <v>100</v>
      </c>
      <c r="O153" s="7">
        <f t="shared" si="14"/>
        <v>83.402</v>
      </c>
      <c r="P153" s="33">
        <f t="shared" si="15"/>
        <v>166.804</v>
      </c>
    </row>
    <row r="154" spans="1:17" ht="30.75">
      <c r="A154" s="52" t="s">
        <v>153</v>
      </c>
      <c r="B154" s="63" t="s">
        <v>157</v>
      </c>
      <c r="C154" s="2">
        <v>11</v>
      </c>
      <c r="D154" s="54">
        <v>11</v>
      </c>
      <c r="E154" s="54"/>
      <c r="F154" s="31">
        <v>3.57</v>
      </c>
      <c r="G154" s="31">
        <v>1.7</v>
      </c>
      <c r="H154" s="2"/>
      <c r="I154" s="55">
        <f t="shared" si="12"/>
        <v>57.97</v>
      </c>
      <c r="J154" s="28">
        <f>'[1]медик 2016'!$F$10</f>
        <v>0.40099999999999997</v>
      </c>
      <c r="K154" s="56"/>
      <c r="L154" s="7">
        <f t="shared" si="11"/>
        <v>39.9993</v>
      </c>
      <c r="M154" s="7">
        <f t="shared" si="13"/>
        <v>98.3703</v>
      </c>
      <c r="N154" s="32">
        <v>50</v>
      </c>
      <c r="O154" s="7">
        <f t="shared" si="14"/>
        <v>49.18515</v>
      </c>
      <c r="P154" s="33">
        <f t="shared" si="15"/>
        <v>147.55545</v>
      </c>
      <c r="Q154" s="3">
        <v>161</v>
      </c>
    </row>
    <row r="155" spans="1:17" ht="30.75">
      <c r="A155" s="52" t="s">
        <v>156</v>
      </c>
      <c r="B155" s="63" t="s">
        <v>166</v>
      </c>
      <c r="C155" s="2">
        <v>5</v>
      </c>
      <c r="D155" s="54">
        <v>5</v>
      </c>
      <c r="E155" s="54"/>
      <c r="F155" s="31">
        <v>3.46</v>
      </c>
      <c r="G155" s="31">
        <v>1.7</v>
      </c>
      <c r="H155" s="2"/>
      <c r="I155" s="55">
        <f t="shared" si="12"/>
        <v>25.8</v>
      </c>
      <c r="J155" s="28">
        <f>'[1]медик 2016'!$F$67</f>
        <v>0.412</v>
      </c>
      <c r="K155" s="56"/>
      <c r="L155" s="7">
        <f t="shared" si="11"/>
        <v>17.802</v>
      </c>
      <c r="M155" s="7">
        <f t="shared" si="13"/>
        <v>44.013999999999996</v>
      </c>
      <c r="N155" s="32">
        <v>100</v>
      </c>
      <c r="O155" s="7">
        <f t="shared" si="14"/>
        <v>44.013999999999996</v>
      </c>
      <c r="P155" s="33">
        <f t="shared" si="15"/>
        <v>88.02799999999999</v>
      </c>
      <c r="Q155" s="3">
        <v>67</v>
      </c>
    </row>
    <row r="156" spans="1:17" ht="30.75">
      <c r="A156" s="52" t="s">
        <v>154</v>
      </c>
      <c r="B156" s="63" t="s">
        <v>144</v>
      </c>
      <c r="C156" s="2">
        <v>7</v>
      </c>
      <c r="D156" s="54">
        <v>7</v>
      </c>
      <c r="E156" s="54"/>
      <c r="F156" s="31">
        <v>2.66</v>
      </c>
      <c r="G156" s="31">
        <v>1.7</v>
      </c>
      <c r="H156" s="2"/>
      <c r="I156" s="55">
        <f t="shared" si="12"/>
        <v>30.520000000000003</v>
      </c>
      <c r="J156" s="28">
        <f>'[1]медик 2016'!$F$39</f>
        <v>0.43399999999999994</v>
      </c>
      <c r="K156" s="56"/>
      <c r="L156" s="7">
        <f t="shared" si="11"/>
        <v>21.0588</v>
      </c>
      <c r="M156" s="7">
        <f t="shared" si="13"/>
        <v>52.012800000000006</v>
      </c>
      <c r="N156" s="32">
        <v>100</v>
      </c>
      <c r="O156" s="7">
        <f t="shared" si="14"/>
        <v>52.012800000000006</v>
      </c>
      <c r="P156" s="33">
        <f t="shared" si="15"/>
        <v>104.02560000000001</v>
      </c>
      <c r="Q156" s="3">
        <v>15</v>
      </c>
    </row>
    <row r="157" spans="1:17" ht="30.75">
      <c r="A157" s="52" t="s">
        <v>158</v>
      </c>
      <c r="B157" s="63" t="s">
        <v>145</v>
      </c>
      <c r="C157" s="2">
        <v>4</v>
      </c>
      <c r="D157" s="54">
        <v>4</v>
      </c>
      <c r="E157" s="54"/>
      <c r="F157" s="31">
        <v>2.97</v>
      </c>
      <c r="G157" s="31">
        <v>1.7</v>
      </c>
      <c r="H157" s="2"/>
      <c r="I157" s="55">
        <f t="shared" si="12"/>
        <v>18.68</v>
      </c>
      <c r="J157" s="28">
        <f>'[1]медик 2016'!$F$30</f>
        <v>0.43399999999999994</v>
      </c>
      <c r="K157" s="56"/>
      <c r="L157" s="7">
        <f t="shared" si="11"/>
        <v>12.889199999999999</v>
      </c>
      <c r="M157" s="7">
        <f t="shared" si="13"/>
        <v>32.0032</v>
      </c>
      <c r="N157" s="32">
        <v>100</v>
      </c>
      <c r="O157" s="7">
        <f t="shared" si="14"/>
        <v>32.0032</v>
      </c>
      <c r="P157" s="33">
        <f t="shared" si="15"/>
        <v>64.0064</v>
      </c>
      <c r="Q157" s="3">
        <v>53</v>
      </c>
    </row>
    <row r="158" spans="1:17" ht="30.75">
      <c r="A158" s="52" t="s">
        <v>159</v>
      </c>
      <c r="B158" s="63" t="s">
        <v>146</v>
      </c>
      <c r="C158" s="2">
        <v>10</v>
      </c>
      <c r="D158" s="54">
        <v>10</v>
      </c>
      <c r="E158" s="54"/>
      <c r="F158" s="2">
        <v>3.07</v>
      </c>
      <c r="G158" s="2">
        <v>1.75</v>
      </c>
      <c r="H158" s="2"/>
      <c r="I158" s="55">
        <f t="shared" si="12"/>
        <v>48.2</v>
      </c>
      <c r="J158" s="28">
        <f>'[1]медик 2016'!$F$59</f>
        <v>0.368</v>
      </c>
      <c r="K158" s="56"/>
      <c r="L158" s="7">
        <f t="shared" si="11"/>
        <v>33.258</v>
      </c>
      <c r="M158" s="7">
        <f t="shared" si="13"/>
        <v>81.82600000000001</v>
      </c>
      <c r="N158" s="32">
        <v>100</v>
      </c>
      <c r="O158" s="7">
        <f t="shared" si="14"/>
        <v>81.82600000000001</v>
      </c>
      <c r="P158" s="33">
        <f t="shared" si="15"/>
        <v>163.65200000000002</v>
      </c>
      <c r="Q158" s="3">
        <v>70</v>
      </c>
    </row>
    <row r="159" spans="1:16" ht="18.75">
      <c r="A159" s="71"/>
      <c r="B159" s="88"/>
      <c r="C159" s="54"/>
      <c r="D159" s="54"/>
      <c r="E159" s="54"/>
      <c r="F159" s="2"/>
      <c r="G159" s="2"/>
      <c r="H159" s="2"/>
      <c r="I159" s="55">
        <f t="shared" si="12"/>
        <v>0</v>
      </c>
      <c r="J159" s="73"/>
      <c r="K159" s="56"/>
      <c r="L159" s="7">
        <f t="shared" si="11"/>
        <v>0</v>
      </c>
      <c r="M159" s="7">
        <f t="shared" si="13"/>
        <v>0</v>
      </c>
      <c r="N159" s="32"/>
      <c r="O159" s="7"/>
      <c r="P159" s="33"/>
    </row>
    <row r="160" spans="1:17" ht="30.75">
      <c r="A160" s="74" t="s">
        <v>160</v>
      </c>
      <c r="B160" s="63" t="s">
        <v>191</v>
      </c>
      <c r="C160" s="54">
        <v>20</v>
      </c>
      <c r="D160" s="54">
        <v>10</v>
      </c>
      <c r="E160" s="54"/>
      <c r="F160" s="2">
        <v>3.26</v>
      </c>
      <c r="G160" s="2">
        <v>0.93</v>
      </c>
      <c r="H160" s="2"/>
      <c r="I160" s="55">
        <f t="shared" si="12"/>
        <v>74.49999999999999</v>
      </c>
      <c r="J160" s="28">
        <f>'[1]медик 2016'!$F$83</f>
        <v>10.6418</v>
      </c>
      <c r="K160" s="7">
        <v>1.82</v>
      </c>
      <c r="L160" s="7">
        <f t="shared" si="11"/>
        <v>51.40499999999999</v>
      </c>
      <c r="M160" s="7">
        <f t="shared" si="13"/>
        <v>138.36679999999996</v>
      </c>
      <c r="N160" s="32">
        <v>30</v>
      </c>
      <c r="O160" s="7">
        <f t="shared" si="14"/>
        <v>41.51003999999999</v>
      </c>
      <c r="P160" s="70">
        <f aca="true" t="shared" si="16" ref="P160:P165">M160+O160</f>
        <v>179.87683999999996</v>
      </c>
      <c r="Q160" s="3">
        <v>180</v>
      </c>
    </row>
    <row r="161" spans="1:17" ht="30.75">
      <c r="A161" s="30" t="s">
        <v>228</v>
      </c>
      <c r="B161" s="63" t="s">
        <v>192</v>
      </c>
      <c r="C161" s="54">
        <v>20</v>
      </c>
      <c r="D161" s="54">
        <v>0</v>
      </c>
      <c r="E161" s="54"/>
      <c r="F161" s="2">
        <v>3.26</v>
      </c>
      <c r="G161" s="2">
        <v>0.93</v>
      </c>
      <c r="H161" s="2"/>
      <c r="I161" s="55">
        <f t="shared" si="12"/>
        <v>65.19999999999999</v>
      </c>
      <c r="J161" s="28"/>
      <c r="K161" s="7"/>
      <c r="L161" s="7">
        <f t="shared" si="11"/>
        <v>44.987999999999985</v>
      </c>
      <c r="M161" s="7">
        <f t="shared" si="13"/>
        <v>110.18799999999997</v>
      </c>
      <c r="N161" s="32">
        <v>50</v>
      </c>
      <c r="O161" s="7">
        <f t="shared" si="14"/>
        <v>55.09399999999999</v>
      </c>
      <c r="P161" s="33">
        <f t="shared" si="16"/>
        <v>165.28199999999995</v>
      </c>
      <c r="Q161" s="3">
        <v>115</v>
      </c>
    </row>
    <row r="162" spans="1:17" ht="30.75">
      <c r="A162" s="52" t="s">
        <v>170</v>
      </c>
      <c r="B162" s="53" t="s">
        <v>171</v>
      </c>
      <c r="C162" s="54">
        <v>60</v>
      </c>
      <c r="D162" s="54">
        <v>40</v>
      </c>
      <c r="E162" s="54"/>
      <c r="F162" s="2">
        <v>3.26</v>
      </c>
      <c r="G162" s="2">
        <v>0.93</v>
      </c>
      <c r="H162" s="2"/>
      <c r="I162" s="55">
        <f t="shared" si="12"/>
        <v>232.8</v>
      </c>
      <c r="J162" s="28">
        <f>'[1]медик 2016'!$F$89</f>
        <v>4.8418</v>
      </c>
      <c r="K162" s="7">
        <v>18.19</v>
      </c>
      <c r="L162" s="7">
        <f t="shared" si="11"/>
        <v>160.632</v>
      </c>
      <c r="M162" s="7">
        <f t="shared" si="13"/>
        <v>416.4638</v>
      </c>
      <c r="N162" s="32">
        <v>50</v>
      </c>
      <c r="O162" s="7">
        <f t="shared" si="14"/>
        <v>208.2319</v>
      </c>
      <c r="P162" s="33">
        <f t="shared" si="16"/>
        <v>624.6957</v>
      </c>
      <c r="Q162" s="3">
        <v>569</v>
      </c>
    </row>
    <row r="163" spans="1:17" ht="30.75">
      <c r="A163" s="68" t="s">
        <v>35</v>
      </c>
      <c r="B163" s="53" t="s">
        <v>34</v>
      </c>
      <c r="C163" s="2">
        <v>28</v>
      </c>
      <c r="D163" s="2">
        <v>20</v>
      </c>
      <c r="E163" s="50"/>
      <c r="F163" s="2">
        <v>3.26</v>
      </c>
      <c r="G163" s="2">
        <v>0.93</v>
      </c>
      <c r="H163" s="2"/>
      <c r="I163" s="55">
        <f t="shared" si="12"/>
        <v>109.88</v>
      </c>
      <c r="J163" s="28">
        <f>'[1]медик 2016'!$F$95</f>
        <v>5.3668</v>
      </c>
      <c r="K163" s="7">
        <v>61.83</v>
      </c>
      <c r="L163" s="7">
        <f t="shared" si="11"/>
        <v>75.81719999999999</v>
      </c>
      <c r="M163" s="7">
        <f t="shared" si="13"/>
        <v>252.89399999999998</v>
      </c>
      <c r="N163" s="32">
        <v>25</v>
      </c>
      <c r="O163" s="7">
        <f t="shared" si="14"/>
        <v>63.223499999999994</v>
      </c>
      <c r="P163" s="33">
        <f t="shared" si="16"/>
        <v>316.11749999999995</v>
      </c>
      <c r="Q163" s="3">
        <v>296</v>
      </c>
    </row>
    <row r="164" spans="1:17" ht="30.75">
      <c r="A164" s="30" t="s">
        <v>161</v>
      </c>
      <c r="B164" s="29" t="s">
        <v>162</v>
      </c>
      <c r="C164" s="2"/>
      <c r="D164" s="2">
        <v>10</v>
      </c>
      <c r="E164" s="2"/>
      <c r="F164" s="2"/>
      <c r="G164" s="2">
        <v>1.02</v>
      </c>
      <c r="H164" s="2"/>
      <c r="I164" s="31">
        <f t="shared" si="12"/>
        <v>10.2</v>
      </c>
      <c r="J164" s="28">
        <f>'[1]медик 2016'!$F$616</f>
        <v>18.19</v>
      </c>
      <c r="K164" s="7"/>
      <c r="L164" s="7">
        <f t="shared" si="11"/>
        <v>7.037999999999999</v>
      </c>
      <c r="M164" s="7">
        <f t="shared" si="13"/>
        <v>35.428</v>
      </c>
      <c r="N164" s="32">
        <v>13</v>
      </c>
      <c r="O164" s="7">
        <f t="shared" si="14"/>
        <v>4.605639999999999</v>
      </c>
      <c r="P164" s="33">
        <f t="shared" si="16"/>
        <v>40.03364</v>
      </c>
      <c r="Q164" s="3">
        <v>35</v>
      </c>
    </row>
    <row r="165" spans="1:16" ht="30.75">
      <c r="A165" s="30" t="s">
        <v>161</v>
      </c>
      <c r="B165" s="29" t="s">
        <v>163</v>
      </c>
      <c r="C165" s="2"/>
      <c r="D165" s="2">
        <v>10</v>
      </c>
      <c r="E165" s="2"/>
      <c r="F165" s="2"/>
      <c r="G165" s="2">
        <v>1.02</v>
      </c>
      <c r="H165" s="2"/>
      <c r="I165" s="31">
        <f>(C165*F165)+(D165*G165)+(E165*H165)</f>
        <v>10.2</v>
      </c>
      <c r="J165" s="28">
        <f>'[1]медик 2016'!$F$616</f>
        <v>18.19</v>
      </c>
      <c r="K165" s="7"/>
      <c r="L165" s="7">
        <f t="shared" si="11"/>
        <v>7.037999999999999</v>
      </c>
      <c r="M165" s="7">
        <f>I165+J165+K165+L165</f>
        <v>35.428</v>
      </c>
      <c r="N165" s="32">
        <v>13</v>
      </c>
      <c r="O165" s="7">
        <f>M165*N165/100</f>
        <v>4.605639999999999</v>
      </c>
      <c r="P165" s="33">
        <f t="shared" si="16"/>
        <v>40.03364</v>
      </c>
    </row>
    <row r="166" spans="1:16" ht="18.75">
      <c r="A166" s="76"/>
      <c r="B166" s="63"/>
      <c r="C166" s="2"/>
      <c r="D166" s="2"/>
      <c r="E166" s="2"/>
      <c r="F166" s="2"/>
      <c r="G166" s="2"/>
      <c r="H166" s="2"/>
      <c r="I166" s="55">
        <f t="shared" si="12"/>
        <v>0</v>
      </c>
      <c r="J166" s="28"/>
      <c r="K166" s="7"/>
      <c r="L166" s="7">
        <f t="shared" si="11"/>
        <v>0</v>
      </c>
      <c r="M166" s="7">
        <f t="shared" si="13"/>
        <v>0</v>
      </c>
      <c r="N166" s="32"/>
      <c r="O166" s="7"/>
      <c r="P166" s="33"/>
    </row>
    <row r="167" spans="1:16" ht="30.75">
      <c r="A167" s="76" t="s">
        <v>584</v>
      </c>
      <c r="B167" s="63" t="s">
        <v>588</v>
      </c>
      <c r="C167" s="2">
        <v>90</v>
      </c>
      <c r="D167" s="2">
        <v>90</v>
      </c>
      <c r="E167" s="2"/>
      <c r="F167" s="2">
        <v>3.26</v>
      </c>
      <c r="G167" s="2">
        <v>0.93</v>
      </c>
      <c r="H167" s="2"/>
      <c r="I167" s="55">
        <f>(C167*F167)+(D167*G167)+(E167*H167)</f>
        <v>377.09999999999997</v>
      </c>
      <c r="J167" s="28">
        <f>'[1]медик 2016'!$F$644</f>
        <v>43.803000000000004</v>
      </c>
      <c r="K167" s="7"/>
      <c r="L167" s="7">
        <f t="shared" si="11"/>
        <v>260.19899999999996</v>
      </c>
      <c r="M167" s="7">
        <f t="shared" si="13"/>
        <v>681.1019999999999</v>
      </c>
      <c r="N167" s="32">
        <v>50</v>
      </c>
      <c r="O167" s="7">
        <f t="shared" si="14"/>
        <v>340.55099999999993</v>
      </c>
      <c r="P167" s="33">
        <f aca="true" t="shared" si="17" ref="P167:P175">M167+O167</f>
        <v>1021.6529999999998</v>
      </c>
    </row>
    <row r="168" spans="1:16" ht="18.75">
      <c r="A168" s="30"/>
      <c r="B168" s="63"/>
      <c r="C168" s="2"/>
      <c r="D168" s="2"/>
      <c r="E168" s="2"/>
      <c r="F168" s="2"/>
      <c r="G168" s="2"/>
      <c r="H168" s="2"/>
      <c r="I168" s="55"/>
      <c r="J168" s="28"/>
      <c r="K168" s="7"/>
      <c r="L168" s="7">
        <f t="shared" si="11"/>
        <v>0</v>
      </c>
      <c r="M168" s="7"/>
      <c r="N168" s="32"/>
      <c r="O168" s="7"/>
      <c r="P168" s="33"/>
    </row>
    <row r="169" spans="1:17" ht="18.75">
      <c r="A169" s="30" t="s">
        <v>164</v>
      </c>
      <c r="B169" s="63" t="s">
        <v>255</v>
      </c>
      <c r="C169" s="2">
        <v>20</v>
      </c>
      <c r="D169" s="2">
        <v>25</v>
      </c>
      <c r="E169" s="2"/>
      <c r="F169" s="31">
        <v>4.86</v>
      </c>
      <c r="G169" s="31">
        <v>3.12</v>
      </c>
      <c r="H169" s="31"/>
      <c r="I169" s="55">
        <f t="shared" si="12"/>
        <v>175.2</v>
      </c>
      <c r="J169" s="28">
        <f>'[1]медик 2016'!$F$569</f>
        <v>140.3295</v>
      </c>
      <c r="K169" s="7"/>
      <c r="L169" s="7">
        <f t="shared" si="11"/>
        <v>120.88799999999998</v>
      </c>
      <c r="M169" s="7">
        <f t="shared" si="13"/>
        <v>436.41749999999996</v>
      </c>
      <c r="N169" s="32">
        <v>5</v>
      </c>
      <c r="O169" s="7">
        <f t="shared" si="14"/>
        <v>21.820874999999997</v>
      </c>
      <c r="P169" s="70">
        <f t="shared" si="17"/>
        <v>458.23837499999996</v>
      </c>
      <c r="Q169" s="3">
        <v>349</v>
      </c>
    </row>
    <row r="170" spans="1:17" ht="60.75">
      <c r="A170" s="30"/>
      <c r="B170" s="66" t="s">
        <v>515</v>
      </c>
      <c r="C170" s="54">
        <v>60</v>
      </c>
      <c r="D170" s="54"/>
      <c r="E170" s="54"/>
      <c r="F170" s="54">
        <v>4.99</v>
      </c>
      <c r="G170" s="54"/>
      <c r="H170" s="54"/>
      <c r="I170" s="55">
        <f t="shared" si="12"/>
        <v>299.40000000000003</v>
      </c>
      <c r="J170" s="28">
        <v>40.77</v>
      </c>
      <c r="K170" s="56"/>
      <c r="L170" s="7">
        <f t="shared" si="11"/>
        <v>206.586</v>
      </c>
      <c r="M170" s="7">
        <f t="shared" si="13"/>
        <v>546.7560000000001</v>
      </c>
      <c r="N170" s="56">
        <v>5</v>
      </c>
      <c r="O170" s="7">
        <f>M170*N170/100</f>
        <v>27.337800000000005</v>
      </c>
      <c r="P170" s="33">
        <f t="shared" si="17"/>
        <v>574.0938000000001</v>
      </c>
      <c r="Q170" s="3">
        <v>153</v>
      </c>
    </row>
    <row r="171" spans="1:17" ht="60.75">
      <c r="A171" s="30"/>
      <c r="B171" s="66" t="s">
        <v>516</v>
      </c>
      <c r="C171" s="54"/>
      <c r="D171" s="54">
        <v>60</v>
      </c>
      <c r="E171" s="54"/>
      <c r="F171" s="54"/>
      <c r="G171" s="54">
        <v>2.17</v>
      </c>
      <c r="H171" s="54"/>
      <c r="I171" s="55">
        <f t="shared" si="12"/>
        <v>130.2</v>
      </c>
      <c r="J171" s="28">
        <v>40.77</v>
      </c>
      <c r="K171" s="56"/>
      <c r="L171" s="7">
        <f t="shared" si="11"/>
        <v>89.83799999999998</v>
      </c>
      <c r="M171" s="7">
        <f t="shared" si="13"/>
        <v>260.808</v>
      </c>
      <c r="N171" s="56">
        <v>15</v>
      </c>
      <c r="O171" s="7">
        <f>M171*N171/100</f>
        <v>39.1212</v>
      </c>
      <c r="P171" s="33">
        <f t="shared" si="17"/>
        <v>299.9292</v>
      </c>
      <c r="Q171" s="3">
        <v>114</v>
      </c>
    </row>
    <row r="172" spans="1:17" ht="105.75">
      <c r="A172" s="30" t="s">
        <v>193</v>
      </c>
      <c r="B172" s="29" t="s">
        <v>581</v>
      </c>
      <c r="C172" s="54">
        <v>30</v>
      </c>
      <c r="D172" s="54"/>
      <c r="E172" s="54"/>
      <c r="F172" s="31">
        <v>3.57</v>
      </c>
      <c r="G172" s="31"/>
      <c r="H172" s="31"/>
      <c r="I172" s="55">
        <f t="shared" si="12"/>
        <v>107.1</v>
      </c>
      <c r="J172" s="28"/>
      <c r="K172" s="56"/>
      <c r="L172" s="7">
        <f t="shared" si="11"/>
        <v>73.89899999999999</v>
      </c>
      <c r="M172" s="7">
        <f t="shared" si="13"/>
        <v>180.99899999999997</v>
      </c>
      <c r="N172" s="32">
        <v>50</v>
      </c>
      <c r="O172" s="7">
        <f t="shared" si="14"/>
        <v>90.49949999999998</v>
      </c>
      <c r="P172" s="33">
        <f t="shared" si="17"/>
        <v>271.4984999999999</v>
      </c>
      <c r="Q172" s="3">
        <v>170</v>
      </c>
    </row>
    <row r="173" spans="1:17" ht="90.75">
      <c r="A173" s="30" t="s">
        <v>194</v>
      </c>
      <c r="B173" s="29" t="s">
        <v>256</v>
      </c>
      <c r="C173" s="54"/>
      <c r="D173" s="54">
        <v>30</v>
      </c>
      <c r="E173" s="54"/>
      <c r="F173" s="31"/>
      <c r="G173" s="31">
        <v>1.14</v>
      </c>
      <c r="H173" s="31"/>
      <c r="I173" s="55">
        <f t="shared" si="12"/>
        <v>34.199999999999996</v>
      </c>
      <c r="J173" s="28"/>
      <c r="K173" s="56"/>
      <c r="L173" s="7">
        <f t="shared" si="11"/>
        <v>23.597999999999995</v>
      </c>
      <c r="M173" s="7">
        <f t="shared" si="13"/>
        <v>57.79799999999999</v>
      </c>
      <c r="N173" s="32">
        <v>75</v>
      </c>
      <c r="O173" s="7">
        <f t="shared" si="14"/>
        <v>43.348499999999994</v>
      </c>
      <c r="P173" s="33">
        <f t="shared" si="17"/>
        <v>101.14649999999997</v>
      </c>
      <c r="Q173" s="3">
        <v>91</v>
      </c>
    </row>
    <row r="174" spans="1:16" ht="90.75">
      <c r="A174" s="30"/>
      <c r="B174" s="29" t="s">
        <v>580</v>
      </c>
      <c r="C174" s="54"/>
      <c r="D174" s="54">
        <v>30</v>
      </c>
      <c r="E174" s="54"/>
      <c r="F174" s="31"/>
      <c r="G174" s="31">
        <v>1.7</v>
      </c>
      <c r="H174" s="31"/>
      <c r="I174" s="55">
        <f>(C174*F174)+(D174*G174)+(E174*H174)</f>
        <v>51</v>
      </c>
      <c r="J174" s="73"/>
      <c r="K174" s="56"/>
      <c r="L174" s="7">
        <f t="shared" si="11"/>
        <v>35.19</v>
      </c>
      <c r="M174" s="7">
        <f>I174+J174+K174+L174</f>
        <v>86.19</v>
      </c>
      <c r="N174" s="32">
        <v>50</v>
      </c>
      <c r="O174" s="7">
        <f>M174*N174/100</f>
        <v>43.095</v>
      </c>
      <c r="P174" s="33">
        <f>M174+O174</f>
        <v>129.285</v>
      </c>
    </row>
    <row r="175" spans="1:17" ht="60.75" customHeight="1">
      <c r="A175" s="2"/>
      <c r="B175" s="89" t="s">
        <v>254</v>
      </c>
      <c r="C175" s="2"/>
      <c r="D175" s="2">
        <v>60</v>
      </c>
      <c r="E175" s="2">
        <v>60</v>
      </c>
      <c r="F175" s="2"/>
      <c r="G175" s="31">
        <v>1.14</v>
      </c>
      <c r="H175" s="2">
        <v>0.88</v>
      </c>
      <c r="I175" s="31">
        <f t="shared" si="12"/>
        <v>121.19999999999999</v>
      </c>
      <c r="J175" s="28">
        <v>40.77</v>
      </c>
      <c r="K175" s="7"/>
      <c r="L175" s="7">
        <f t="shared" si="11"/>
        <v>83.62799999999999</v>
      </c>
      <c r="M175" s="7">
        <f t="shared" si="13"/>
        <v>245.59799999999998</v>
      </c>
      <c r="N175" s="32">
        <v>50</v>
      </c>
      <c r="O175" s="7">
        <f>M175*N175/100</f>
        <v>122.79899999999999</v>
      </c>
      <c r="P175" s="33">
        <f t="shared" si="17"/>
        <v>368.397</v>
      </c>
      <c r="Q175" s="3">
        <v>635</v>
      </c>
    </row>
    <row r="176" spans="1:16" ht="18.75">
      <c r="A176" s="2"/>
      <c r="B176" s="89"/>
      <c r="C176" s="2"/>
      <c r="D176" s="2"/>
      <c r="E176" s="2"/>
      <c r="F176" s="2"/>
      <c r="G176" s="31"/>
      <c r="H176" s="2"/>
      <c r="I176" s="31"/>
      <c r="J176" s="28"/>
      <c r="K176" s="7"/>
      <c r="L176" s="7"/>
      <c r="M176" s="7"/>
      <c r="N176" s="32"/>
      <c r="O176" s="7"/>
      <c r="P176" s="33"/>
    </row>
    <row r="177" spans="1:17" ht="60.75" customHeight="1">
      <c r="A177" s="2"/>
      <c r="B177" s="89" t="s">
        <v>582</v>
      </c>
      <c r="C177" s="2"/>
      <c r="D177" s="2">
        <v>60</v>
      </c>
      <c r="E177" s="2"/>
      <c r="F177" s="2"/>
      <c r="G177" s="31">
        <v>1.14</v>
      </c>
      <c r="H177" s="2"/>
      <c r="I177" s="31">
        <f>(C177*F177)+(D177*G177)+(E177*H177)</f>
        <v>68.39999999999999</v>
      </c>
      <c r="J177" s="28">
        <v>40.77</v>
      </c>
      <c r="K177" s="7"/>
      <c r="L177" s="7">
        <f t="shared" si="11"/>
        <v>47.19599999999999</v>
      </c>
      <c r="M177" s="7">
        <f>I177+J177+K177+L177</f>
        <v>156.36599999999999</v>
      </c>
      <c r="N177" s="32">
        <v>50</v>
      </c>
      <c r="O177" s="7">
        <f>M177*N177/100</f>
        <v>78.18299999999999</v>
      </c>
      <c r="P177" s="33">
        <f>M177+O177</f>
        <v>234.54899999999998</v>
      </c>
      <c r="Q177" s="3">
        <v>228</v>
      </c>
    </row>
    <row r="178" spans="1:16" ht="60.75" customHeight="1">
      <c r="A178" s="2"/>
      <c r="B178" s="89" t="s">
        <v>583</v>
      </c>
      <c r="C178" s="2"/>
      <c r="D178" s="2">
        <v>60</v>
      </c>
      <c r="E178" s="2"/>
      <c r="F178" s="2"/>
      <c r="G178" s="31">
        <v>1.7</v>
      </c>
      <c r="H178" s="2"/>
      <c r="I178" s="31">
        <f>(C178*F178)+(D178*G178)+(E178*H178)</f>
        <v>102</v>
      </c>
      <c r="J178" s="28">
        <v>40.77</v>
      </c>
      <c r="K178" s="7"/>
      <c r="L178" s="7">
        <f t="shared" si="11"/>
        <v>70.38</v>
      </c>
      <c r="M178" s="7">
        <f>I178+J178+K178+L178</f>
        <v>213.15</v>
      </c>
      <c r="N178" s="32">
        <v>50</v>
      </c>
      <c r="O178" s="7">
        <f>M178*N178/100</f>
        <v>106.575</v>
      </c>
      <c r="P178" s="33">
        <f>M178+O178</f>
        <v>319.725</v>
      </c>
    </row>
    <row r="179" spans="1:16" ht="18.75">
      <c r="A179" s="2"/>
      <c r="B179" s="89"/>
      <c r="C179" s="2"/>
      <c r="D179" s="2"/>
      <c r="E179" s="2"/>
      <c r="F179" s="2"/>
      <c r="G179" s="31"/>
      <c r="H179" s="2"/>
      <c r="I179" s="31"/>
      <c r="J179" s="28"/>
      <c r="K179" s="7"/>
      <c r="L179" s="7"/>
      <c r="M179" s="7"/>
      <c r="N179" s="32"/>
      <c r="O179" s="7"/>
      <c r="P179" s="33"/>
    </row>
    <row r="180" spans="1:16" ht="33.75" customHeight="1">
      <c r="A180" s="128" t="s">
        <v>737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30"/>
      <c r="L180" s="7"/>
      <c r="M180" s="7"/>
      <c r="N180" s="32"/>
      <c r="O180" s="7"/>
      <c r="P180" s="33"/>
    </row>
    <row r="181" spans="1:16" ht="60.75">
      <c r="A181" s="2"/>
      <c r="B181" s="89" t="s">
        <v>784</v>
      </c>
      <c r="C181" s="2">
        <v>10</v>
      </c>
      <c r="D181" s="2">
        <v>10</v>
      </c>
      <c r="E181" s="2"/>
      <c r="F181" s="31">
        <v>3.9</v>
      </c>
      <c r="G181" s="31">
        <v>2.3</v>
      </c>
      <c r="H181" s="2"/>
      <c r="I181" s="31">
        <f>(C181*F181)+(D181*G181)+(E181*H181)</f>
        <v>62</v>
      </c>
      <c r="J181" s="28">
        <f>'[1]медик 2016'!$F$650</f>
        <v>8.516</v>
      </c>
      <c r="K181" s="7"/>
      <c r="L181" s="7">
        <f>I181*0.69</f>
        <v>42.779999999999994</v>
      </c>
      <c r="M181" s="7">
        <f>I181+J181+K181+L181</f>
        <v>113.29599999999999</v>
      </c>
      <c r="N181" s="32">
        <v>15</v>
      </c>
      <c r="O181" s="7">
        <f>M181*N181/100</f>
        <v>16.9944</v>
      </c>
      <c r="P181" s="33">
        <f>M181+O181</f>
        <v>130.29039999999998</v>
      </c>
    </row>
    <row r="182" spans="1:16" ht="60.75">
      <c r="A182" s="2"/>
      <c r="B182" s="89" t="s">
        <v>785</v>
      </c>
      <c r="C182" s="2">
        <v>10</v>
      </c>
      <c r="D182" s="2">
        <v>10</v>
      </c>
      <c r="E182" s="2"/>
      <c r="F182" s="31">
        <v>4.22</v>
      </c>
      <c r="G182" s="31">
        <v>2.3</v>
      </c>
      <c r="H182" s="2"/>
      <c r="I182" s="31">
        <f>(C182*F182)+(D182*G182)+(E182*H182)</f>
        <v>65.19999999999999</v>
      </c>
      <c r="J182" s="28">
        <f>'[1]медик 2016'!$F$650</f>
        <v>8.516</v>
      </c>
      <c r="K182" s="7"/>
      <c r="L182" s="7">
        <f>I182*0.69</f>
        <v>44.987999999999985</v>
      </c>
      <c r="M182" s="7">
        <f>I182+J182+K182+L182</f>
        <v>118.70399999999998</v>
      </c>
      <c r="N182" s="32">
        <v>15</v>
      </c>
      <c r="O182" s="7">
        <f>M182*N182/100</f>
        <v>17.8056</v>
      </c>
      <c r="P182" s="33">
        <f>M182+O182</f>
        <v>136.50959999999998</v>
      </c>
    </row>
    <row r="183" spans="1:16" ht="18.75">
      <c r="A183" s="2"/>
      <c r="B183" s="89"/>
      <c r="C183" s="2"/>
      <c r="D183" s="2"/>
      <c r="E183" s="2"/>
      <c r="F183" s="2"/>
      <c r="G183" s="31"/>
      <c r="H183" s="2"/>
      <c r="I183" s="31"/>
      <c r="J183" s="28"/>
      <c r="K183" s="7"/>
      <c r="L183" s="7"/>
      <c r="M183" s="7"/>
      <c r="N183" s="32"/>
      <c r="O183" s="7"/>
      <c r="P183" s="33"/>
    </row>
    <row r="184" spans="1:19" ht="18.75">
      <c r="A184" s="2"/>
      <c r="B184" s="39" t="s">
        <v>738</v>
      </c>
      <c r="C184" s="54"/>
      <c r="D184" s="54"/>
      <c r="E184" s="54"/>
      <c r="F184" s="54"/>
      <c r="G184" s="31"/>
      <c r="H184" s="54"/>
      <c r="I184" s="55">
        <v>468.67</v>
      </c>
      <c r="J184" s="28">
        <f>411.42+124.88</f>
        <v>536.3</v>
      </c>
      <c r="K184" s="7"/>
      <c r="L184" s="7">
        <f aca="true" t="shared" si="18" ref="L184:L194">I184*0.69</f>
        <v>323.3823</v>
      </c>
      <c r="M184" s="7">
        <f aca="true" t="shared" si="19" ref="M184:M197">I184+J184+K184+L184</f>
        <v>1328.3523</v>
      </c>
      <c r="N184" s="32">
        <v>50</v>
      </c>
      <c r="O184" s="7">
        <f aca="true" t="shared" si="20" ref="O184:O197">M184*N184/100</f>
        <v>664.17615</v>
      </c>
      <c r="P184" s="33">
        <f aca="true" t="shared" si="21" ref="P184:P197">M184+O184</f>
        <v>1992.52845</v>
      </c>
      <c r="Q184" s="90">
        <v>1477</v>
      </c>
      <c r="R184" s="56">
        <v>3931</v>
      </c>
      <c r="S184" s="3">
        <v>2354.86</v>
      </c>
    </row>
    <row r="185" spans="1:19" ht="18.75">
      <c r="A185" s="2"/>
      <c r="B185" s="39" t="s">
        <v>739</v>
      </c>
      <c r="C185" s="54"/>
      <c r="D185" s="54"/>
      <c r="E185" s="54"/>
      <c r="F185" s="54"/>
      <c r="G185" s="31"/>
      <c r="H185" s="54"/>
      <c r="I185" s="55">
        <v>225.87</v>
      </c>
      <c r="J185" s="28">
        <f>227.42+124.88</f>
        <v>352.29999999999995</v>
      </c>
      <c r="K185" s="7"/>
      <c r="L185" s="7">
        <f t="shared" si="18"/>
        <v>155.8503</v>
      </c>
      <c r="M185" s="7">
        <f t="shared" si="19"/>
        <v>734.0202999999999</v>
      </c>
      <c r="N185" s="32">
        <v>80</v>
      </c>
      <c r="O185" s="7">
        <f t="shared" si="20"/>
        <v>587.21624</v>
      </c>
      <c r="P185" s="33">
        <f t="shared" si="21"/>
        <v>1321.2365399999999</v>
      </c>
      <c r="Q185" s="90">
        <v>1135</v>
      </c>
      <c r="R185" s="56">
        <v>6777</v>
      </c>
      <c r="S185" s="3">
        <v>1329.42</v>
      </c>
    </row>
    <row r="186" spans="1:19" ht="17.25" customHeight="1">
      <c r="A186" s="2"/>
      <c r="B186" s="39" t="s">
        <v>740</v>
      </c>
      <c r="C186" s="54"/>
      <c r="D186" s="54"/>
      <c r="E186" s="54"/>
      <c r="F186" s="54"/>
      <c r="G186" s="31"/>
      <c r="H186" s="54"/>
      <c r="I186" s="55">
        <v>289.16</v>
      </c>
      <c r="J186" s="28">
        <f>351.89+124.88</f>
        <v>476.77</v>
      </c>
      <c r="K186" s="7"/>
      <c r="L186" s="7">
        <f t="shared" si="18"/>
        <v>199.5204</v>
      </c>
      <c r="M186" s="7">
        <f t="shared" si="19"/>
        <v>965.4504000000001</v>
      </c>
      <c r="N186" s="32">
        <v>100</v>
      </c>
      <c r="O186" s="7">
        <f t="shared" si="20"/>
        <v>965.4504000000001</v>
      </c>
      <c r="P186" s="33">
        <f t="shared" si="21"/>
        <v>1930.9008000000001</v>
      </c>
      <c r="Q186" s="90">
        <v>976</v>
      </c>
      <c r="R186" s="56">
        <v>6479</v>
      </c>
      <c r="S186" s="3">
        <v>2067.18</v>
      </c>
    </row>
    <row r="187" spans="1:19" ht="18.75">
      <c r="A187" s="2"/>
      <c r="B187" s="39" t="s">
        <v>741</v>
      </c>
      <c r="C187" s="54"/>
      <c r="D187" s="54"/>
      <c r="E187" s="54"/>
      <c r="F187" s="54"/>
      <c r="G187" s="31"/>
      <c r="H187" s="54"/>
      <c r="I187" s="55">
        <v>243.49</v>
      </c>
      <c r="J187" s="28">
        <f>325.88+124.88</f>
        <v>450.76</v>
      </c>
      <c r="K187" s="7"/>
      <c r="L187" s="7">
        <f t="shared" si="18"/>
        <v>168.00809999999998</v>
      </c>
      <c r="M187" s="7">
        <f t="shared" si="19"/>
        <v>862.2581</v>
      </c>
      <c r="N187" s="32">
        <v>100</v>
      </c>
      <c r="O187" s="7">
        <f t="shared" si="20"/>
        <v>862.2581</v>
      </c>
      <c r="P187" s="33">
        <f t="shared" si="21"/>
        <v>1724.5162</v>
      </c>
      <c r="Q187" s="90">
        <v>930</v>
      </c>
      <c r="R187" s="56">
        <v>9292</v>
      </c>
      <c r="S187" s="3">
        <v>1923.84</v>
      </c>
    </row>
    <row r="188" spans="1:19" ht="18.75">
      <c r="A188" s="2"/>
      <c r="B188" s="39" t="s">
        <v>742</v>
      </c>
      <c r="C188" s="54"/>
      <c r="D188" s="54"/>
      <c r="E188" s="54"/>
      <c r="F188" s="54"/>
      <c r="G188" s="31"/>
      <c r="H188" s="54"/>
      <c r="I188" s="55">
        <v>189.12</v>
      </c>
      <c r="J188" s="28">
        <f>273.21+124.88</f>
        <v>398.09</v>
      </c>
      <c r="K188" s="7"/>
      <c r="L188" s="7">
        <f t="shared" si="18"/>
        <v>130.4928</v>
      </c>
      <c r="M188" s="7">
        <f t="shared" si="19"/>
        <v>717.7028</v>
      </c>
      <c r="N188" s="32">
        <v>100</v>
      </c>
      <c r="O188" s="7">
        <f t="shared" si="20"/>
        <v>717.7028</v>
      </c>
      <c r="P188" s="33">
        <f t="shared" si="21"/>
        <v>1435.4056</v>
      </c>
      <c r="Q188" s="90">
        <v>1362</v>
      </c>
      <c r="R188" s="56">
        <v>17872</v>
      </c>
      <c r="S188" s="3">
        <v>1596.07</v>
      </c>
    </row>
    <row r="189" spans="1:19" ht="18.75">
      <c r="A189" s="2"/>
      <c r="B189" s="39" t="s">
        <v>743</v>
      </c>
      <c r="C189" s="54"/>
      <c r="D189" s="54"/>
      <c r="E189" s="54"/>
      <c r="F189" s="54"/>
      <c r="G189" s="31"/>
      <c r="H189" s="54"/>
      <c r="I189" s="55">
        <v>437.41</v>
      </c>
      <c r="J189" s="28">
        <f>264.19+124.88</f>
        <v>389.07</v>
      </c>
      <c r="K189" s="7"/>
      <c r="L189" s="7">
        <f t="shared" si="18"/>
        <v>301.8129</v>
      </c>
      <c r="M189" s="7">
        <f t="shared" si="19"/>
        <v>1128.2929</v>
      </c>
      <c r="N189" s="32">
        <v>35</v>
      </c>
      <c r="O189" s="7">
        <f t="shared" si="20"/>
        <v>394.902515</v>
      </c>
      <c r="P189" s="33">
        <f t="shared" si="21"/>
        <v>1523.195415</v>
      </c>
      <c r="Q189" s="90">
        <v>1383</v>
      </c>
      <c r="R189" s="56">
        <v>3387</v>
      </c>
      <c r="S189" s="3">
        <v>1556.17</v>
      </c>
    </row>
    <row r="190" spans="1:19" ht="18.75">
      <c r="A190" s="2"/>
      <c r="B190" s="39" t="s">
        <v>744</v>
      </c>
      <c r="C190" s="54"/>
      <c r="D190" s="54"/>
      <c r="E190" s="54"/>
      <c r="F190" s="54"/>
      <c r="G190" s="31"/>
      <c r="H190" s="54"/>
      <c r="I190" s="55">
        <v>606.34</v>
      </c>
      <c r="J190" s="28">
        <f>411.42+124.88</f>
        <v>536.3</v>
      </c>
      <c r="K190" s="7"/>
      <c r="L190" s="7">
        <f t="shared" si="18"/>
        <v>418.3746</v>
      </c>
      <c r="M190" s="7">
        <f t="shared" si="19"/>
        <v>1561.0146</v>
      </c>
      <c r="N190" s="32">
        <v>50</v>
      </c>
      <c r="O190" s="7">
        <f t="shared" si="20"/>
        <v>780.5073</v>
      </c>
      <c r="P190" s="33">
        <f t="shared" si="21"/>
        <v>2341.5218999999997</v>
      </c>
      <c r="Q190" s="90">
        <v>1463</v>
      </c>
      <c r="R190" s="56">
        <v>5136</v>
      </c>
      <c r="S190" s="3">
        <v>2354.86</v>
      </c>
    </row>
    <row r="191" spans="1:19" ht="18.75">
      <c r="A191" s="2"/>
      <c r="B191" s="39" t="s">
        <v>745</v>
      </c>
      <c r="C191" s="54"/>
      <c r="D191" s="54"/>
      <c r="E191" s="54"/>
      <c r="F191" s="54"/>
      <c r="G191" s="31"/>
      <c r="H191" s="54"/>
      <c r="I191" s="55">
        <v>429.54</v>
      </c>
      <c r="J191" s="28">
        <f>248.33+124.88</f>
        <v>373.21000000000004</v>
      </c>
      <c r="K191" s="7"/>
      <c r="L191" s="7">
        <f t="shared" si="18"/>
        <v>296.38259999999997</v>
      </c>
      <c r="M191" s="7">
        <f t="shared" si="19"/>
        <v>1099.1326</v>
      </c>
      <c r="N191" s="32">
        <v>35</v>
      </c>
      <c r="O191" s="7">
        <f t="shared" si="20"/>
        <v>384.69640999999996</v>
      </c>
      <c r="P191" s="33">
        <f t="shared" si="21"/>
        <v>1483.82901</v>
      </c>
      <c r="Q191" s="90">
        <v>1260</v>
      </c>
      <c r="R191" s="56">
        <v>3758</v>
      </c>
      <c r="S191" s="3">
        <v>1512.07</v>
      </c>
    </row>
    <row r="192" spans="1:19" ht="18.75">
      <c r="A192" s="2"/>
      <c r="B192" s="39" t="s">
        <v>746</v>
      </c>
      <c r="C192" s="54"/>
      <c r="D192" s="54"/>
      <c r="E192" s="54"/>
      <c r="F192" s="54"/>
      <c r="G192" s="31"/>
      <c r="H192" s="54"/>
      <c r="I192" s="55">
        <v>173.3</v>
      </c>
      <c r="J192" s="28">
        <f>360.53+124.88</f>
        <v>485.40999999999997</v>
      </c>
      <c r="K192" s="7"/>
      <c r="L192" s="7">
        <f t="shared" si="18"/>
        <v>119.577</v>
      </c>
      <c r="M192" s="7">
        <f t="shared" si="19"/>
        <v>778.287</v>
      </c>
      <c r="N192" s="32">
        <v>100</v>
      </c>
      <c r="O192" s="7">
        <f t="shared" si="20"/>
        <v>778.2869999999999</v>
      </c>
      <c r="P192" s="33">
        <f t="shared" si="21"/>
        <v>1556.574</v>
      </c>
      <c r="Q192" s="90">
        <v>1142</v>
      </c>
      <c r="R192" s="56">
        <v>10130</v>
      </c>
      <c r="S192" s="3">
        <v>2106.63</v>
      </c>
    </row>
    <row r="193" spans="1:19" ht="32.25">
      <c r="A193" s="2"/>
      <c r="B193" s="39" t="s">
        <v>747</v>
      </c>
      <c r="C193" s="54"/>
      <c r="D193" s="54"/>
      <c r="E193" s="54"/>
      <c r="F193" s="54"/>
      <c r="G193" s="31"/>
      <c r="H193" s="54"/>
      <c r="I193" s="55">
        <v>268.86</v>
      </c>
      <c r="J193" s="28">
        <f>213.15+124.88</f>
        <v>338.03</v>
      </c>
      <c r="K193" s="7"/>
      <c r="L193" s="7">
        <f t="shared" si="18"/>
        <v>185.5134</v>
      </c>
      <c r="M193" s="7">
        <f t="shared" si="19"/>
        <v>792.4033999999999</v>
      </c>
      <c r="N193" s="32">
        <v>50</v>
      </c>
      <c r="O193" s="7">
        <f t="shared" si="20"/>
        <v>396.20169999999996</v>
      </c>
      <c r="P193" s="33">
        <f t="shared" si="21"/>
        <v>1188.6050999999998</v>
      </c>
      <c r="Q193" s="90">
        <v>941</v>
      </c>
      <c r="R193" s="56">
        <v>6960</v>
      </c>
      <c r="S193" s="3">
        <v>1234.55</v>
      </c>
    </row>
    <row r="194" spans="1:19" ht="19.5" customHeight="1">
      <c r="A194" s="2"/>
      <c r="B194" s="39" t="s">
        <v>748</v>
      </c>
      <c r="C194" s="54"/>
      <c r="D194" s="54"/>
      <c r="E194" s="54"/>
      <c r="F194" s="54"/>
      <c r="G194" s="31"/>
      <c r="H194" s="54"/>
      <c r="I194" s="55">
        <v>299.38</v>
      </c>
      <c r="J194" s="28">
        <f>348.43+124.88</f>
        <v>473.31</v>
      </c>
      <c r="K194" s="7"/>
      <c r="L194" s="7">
        <f t="shared" si="18"/>
        <v>206.57219999999998</v>
      </c>
      <c r="M194" s="7">
        <f t="shared" si="19"/>
        <v>979.2622</v>
      </c>
      <c r="N194" s="32">
        <v>100</v>
      </c>
      <c r="O194" s="7">
        <f t="shared" si="20"/>
        <v>979.2622</v>
      </c>
      <c r="P194" s="33">
        <f t="shared" si="21"/>
        <v>1958.5244</v>
      </c>
      <c r="Q194" s="90">
        <v>912</v>
      </c>
      <c r="R194" s="56">
        <v>5345</v>
      </c>
      <c r="S194" s="3">
        <v>2100.19</v>
      </c>
    </row>
    <row r="195" spans="1:18" ht="18.75">
      <c r="A195" s="2"/>
      <c r="B195" s="39" t="s">
        <v>749</v>
      </c>
      <c r="C195" s="54"/>
      <c r="D195" s="54"/>
      <c r="E195" s="54"/>
      <c r="F195" s="54"/>
      <c r="G195" s="31"/>
      <c r="H195" s="54"/>
      <c r="I195" s="55">
        <v>325.6</v>
      </c>
      <c r="J195" s="28">
        <f>68.87+84.82</f>
        <v>153.69</v>
      </c>
      <c r="K195" s="7"/>
      <c r="L195" s="7">
        <f>I195*0.69</f>
        <v>224.664</v>
      </c>
      <c r="M195" s="7">
        <f t="shared" si="19"/>
        <v>703.954</v>
      </c>
      <c r="N195" s="32">
        <v>50</v>
      </c>
      <c r="O195" s="7">
        <f t="shared" si="20"/>
        <v>351.977</v>
      </c>
      <c r="P195" s="33">
        <f t="shared" si="21"/>
        <v>1055.931</v>
      </c>
      <c r="Q195" s="90">
        <v>920</v>
      </c>
      <c r="R195" s="56">
        <v>8450</v>
      </c>
    </row>
    <row r="196" spans="1:18" ht="32.25">
      <c r="A196" s="2"/>
      <c r="B196" s="39" t="s">
        <v>752</v>
      </c>
      <c r="C196" s="54"/>
      <c r="D196" s="54"/>
      <c r="E196" s="54"/>
      <c r="F196" s="54"/>
      <c r="G196" s="31"/>
      <c r="H196" s="54"/>
      <c r="I196" s="55">
        <v>186.94</v>
      </c>
      <c r="J196" s="28">
        <f>25.34+117.34</f>
        <v>142.68</v>
      </c>
      <c r="K196" s="7"/>
      <c r="L196" s="7">
        <f>I196*0.69</f>
        <v>128.9886</v>
      </c>
      <c r="M196" s="7">
        <f t="shared" si="19"/>
        <v>458.6086</v>
      </c>
      <c r="N196" s="32">
        <v>50</v>
      </c>
      <c r="O196" s="7">
        <f t="shared" si="20"/>
        <v>229.3043</v>
      </c>
      <c r="P196" s="33">
        <f t="shared" si="21"/>
        <v>687.9129</v>
      </c>
      <c r="Q196" s="90">
        <v>588</v>
      </c>
      <c r="R196" s="56">
        <v>8300</v>
      </c>
    </row>
    <row r="197" spans="1:19" ht="18.75">
      <c r="A197" s="2"/>
      <c r="B197" s="39" t="s">
        <v>750</v>
      </c>
      <c r="C197" s="54"/>
      <c r="D197" s="54"/>
      <c r="E197" s="54"/>
      <c r="F197" s="54"/>
      <c r="G197" s="54"/>
      <c r="H197" s="54"/>
      <c r="I197" s="55">
        <v>127.95</v>
      </c>
      <c r="J197" s="7">
        <v>110.5</v>
      </c>
      <c r="K197" s="56"/>
      <c r="L197" s="7">
        <f>I197*0.69</f>
        <v>88.2855</v>
      </c>
      <c r="M197" s="7">
        <f t="shared" si="19"/>
        <v>326.7355</v>
      </c>
      <c r="N197" s="32">
        <v>100</v>
      </c>
      <c r="O197" s="7">
        <f t="shared" si="20"/>
        <v>326.7355</v>
      </c>
      <c r="P197" s="33">
        <f t="shared" si="21"/>
        <v>653.471</v>
      </c>
      <c r="Q197" s="90">
        <v>271</v>
      </c>
      <c r="R197" s="56">
        <v>13708</v>
      </c>
      <c r="S197" s="3">
        <v>823</v>
      </c>
    </row>
    <row r="198" spans="1:18" ht="18.75">
      <c r="A198" s="2"/>
      <c r="B198" s="39"/>
      <c r="C198" s="54"/>
      <c r="D198" s="54"/>
      <c r="E198" s="54"/>
      <c r="F198" s="54"/>
      <c r="G198" s="54"/>
      <c r="H198" s="54"/>
      <c r="I198" s="55"/>
      <c r="J198" s="7"/>
      <c r="K198" s="56"/>
      <c r="L198" s="7"/>
      <c r="M198" s="56"/>
      <c r="N198" s="56"/>
      <c r="O198" s="56"/>
      <c r="P198" s="62"/>
      <c r="Q198" s="91"/>
      <c r="R198" s="91">
        <f>SUM(R184:R197)</f>
        <v>109525</v>
      </c>
    </row>
    <row r="199" spans="1:18" ht="32.25">
      <c r="A199" s="2"/>
      <c r="B199" s="92" t="s">
        <v>847</v>
      </c>
      <c r="C199" s="54">
        <v>20</v>
      </c>
      <c r="D199" s="54">
        <v>20</v>
      </c>
      <c r="E199" s="54">
        <v>40</v>
      </c>
      <c r="F199" s="55">
        <f>'[2]санитарки'!$AI$8</f>
        <v>1.921123847462373</v>
      </c>
      <c r="G199" s="55">
        <f>'[2]санитарки'!$AJ$8</f>
        <v>1.351542760409284</v>
      </c>
      <c r="H199" s="55">
        <f>'[2]санитарки'!$AK$8</f>
        <v>0.9012309253775926</v>
      </c>
      <c r="I199" s="31">
        <f>(C199*F199)+(D199*G199)+(E199*H199)</f>
        <v>101.50256917253685</v>
      </c>
      <c r="J199" s="28">
        <f>'[1]медик 2016'!$F$658</f>
        <v>32.9</v>
      </c>
      <c r="K199" s="7"/>
      <c r="L199" s="7">
        <f>I199*0.69</f>
        <v>70.03677272905043</v>
      </c>
      <c r="M199" s="7">
        <f>I199+J199+K199+L199</f>
        <v>204.43934190158728</v>
      </c>
      <c r="N199" s="32">
        <v>5</v>
      </c>
      <c r="O199" s="7">
        <f>M199*N199/100</f>
        <v>10.221967095079364</v>
      </c>
      <c r="P199" s="33">
        <f>M199+O199</f>
        <v>214.66130899666666</v>
      </c>
      <c r="Q199" s="91">
        <v>191</v>
      </c>
      <c r="R199" s="91"/>
    </row>
    <row r="200" spans="1:18" ht="32.25">
      <c r="A200" s="2"/>
      <c r="B200" s="92" t="s">
        <v>848</v>
      </c>
      <c r="C200" s="54">
        <v>20</v>
      </c>
      <c r="D200" s="54">
        <v>20</v>
      </c>
      <c r="E200" s="54">
        <v>25</v>
      </c>
      <c r="F200" s="55">
        <f>'[2]санитарки'!$AI$8</f>
        <v>1.921123847462373</v>
      </c>
      <c r="G200" s="55">
        <f>'[2]санитарки'!$AJ$8</f>
        <v>1.351542760409284</v>
      </c>
      <c r="H200" s="55">
        <f>'[2]санитарки'!$AK$8</f>
        <v>0.9012309253775926</v>
      </c>
      <c r="I200" s="31">
        <f>(C200*F200)+(D200*G200)+(E200*H200)</f>
        <v>87.98410529187295</v>
      </c>
      <c r="J200" s="28">
        <f>'[1]медик 2016'!$F$660/2</f>
        <v>26.343333333333334</v>
      </c>
      <c r="K200" s="7"/>
      <c r="L200" s="7">
        <f>I200*0.69</f>
        <v>60.709032651392334</v>
      </c>
      <c r="M200" s="7">
        <f>I200+J200+K200+L200</f>
        <v>175.0364712765986</v>
      </c>
      <c r="N200" s="32">
        <v>5</v>
      </c>
      <c r="O200" s="7">
        <f>M200*N200/100</f>
        <v>8.75182356382993</v>
      </c>
      <c r="P200" s="33">
        <f>M200+O200</f>
        <v>183.78829484042853</v>
      </c>
      <c r="Q200" s="93">
        <v>161</v>
      </c>
      <c r="R200" s="33"/>
    </row>
    <row r="201" spans="1:18" ht="18.75">
      <c r="A201" s="2"/>
      <c r="B201" s="92"/>
      <c r="C201" s="54"/>
      <c r="D201" s="54"/>
      <c r="E201" s="54"/>
      <c r="F201" s="54"/>
      <c r="G201" s="54"/>
      <c r="H201" s="54"/>
      <c r="I201" s="55"/>
      <c r="J201" s="7"/>
      <c r="K201" s="56"/>
      <c r="L201" s="7"/>
      <c r="M201" s="56"/>
      <c r="N201" s="56"/>
      <c r="O201" s="56"/>
      <c r="P201" s="62"/>
      <c r="Q201" s="91"/>
      <c r="R201" s="91"/>
    </row>
    <row r="202" spans="1:18" ht="18.75">
      <c r="A202" s="30" t="s">
        <v>797</v>
      </c>
      <c r="B202" s="29" t="s">
        <v>798</v>
      </c>
      <c r="C202" s="2">
        <v>70</v>
      </c>
      <c r="D202" s="2">
        <v>40</v>
      </c>
      <c r="E202" s="2"/>
      <c r="F202" s="2">
        <v>2.32</v>
      </c>
      <c r="G202" s="2">
        <v>1.61</v>
      </c>
      <c r="H202" s="2"/>
      <c r="I202" s="55">
        <f aca="true" t="shared" si="22" ref="I202:I210">(C202*F202)+(D202*G202)+(E202*H202)</f>
        <v>226.79999999999998</v>
      </c>
      <c r="J202" s="28">
        <f>'[1]медик 2016'!$F$575</f>
        <v>8.55864</v>
      </c>
      <c r="K202" s="7"/>
      <c r="L202" s="7">
        <f aca="true" t="shared" si="23" ref="L202:L210">I202*0.69</f>
        <v>156.492</v>
      </c>
      <c r="M202" s="7">
        <f aca="true" t="shared" si="24" ref="M202:M210">I202+J202+K202+L202</f>
        <v>391.85064</v>
      </c>
      <c r="N202" s="32">
        <v>50</v>
      </c>
      <c r="O202" s="7">
        <f aca="true" t="shared" si="25" ref="O202:O210">M202*N202/100</f>
        <v>195.92532</v>
      </c>
      <c r="P202" s="70">
        <f aca="true" t="shared" si="26" ref="P202:P219">M202+O202</f>
        <v>587.7759599999999</v>
      </c>
      <c r="Q202" s="3">
        <v>366</v>
      </c>
      <c r="R202" s="91"/>
    </row>
    <row r="203" spans="1:18" ht="18.75">
      <c r="A203" s="76" t="s">
        <v>812</v>
      </c>
      <c r="B203" s="63" t="s">
        <v>811</v>
      </c>
      <c r="C203" s="2">
        <v>60</v>
      </c>
      <c r="D203" s="2">
        <v>60</v>
      </c>
      <c r="E203" s="2"/>
      <c r="F203" s="2">
        <v>2.32</v>
      </c>
      <c r="G203" s="2">
        <v>1.61</v>
      </c>
      <c r="H203" s="2"/>
      <c r="I203" s="55">
        <f t="shared" si="22"/>
        <v>235.8</v>
      </c>
      <c r="J203" s="28">
        <f>'[1]медик 2016'!$F$605</f>
        <v>9.70446</v>
      </c>
      <c r="K203" s="7"/>
      <c r="L203" s="7">
        <f t="shared" si="23"/>
        <v>162.702</v>
      </c>
      <c r="M203" s="7">
        <f t="shared" si="24"/>
        <v>408.20646</v>
      </c>
      <c r="N203" s="32">
        <v>50</v>
      </c>
      <c r="O203" s="7">
        <f t="shared" si="25"/>
        <v>204.10323</v>
      </c>
      <c r="P203" s="70">
        <f>M203+O203</f>
        <v>612.30969</v>
      </c>
      <c r="R203" s="91"/>
    </row>
    <row r="204" spans="1:18" ht="30.75">
      <c r="A204" s="76" t="s">
        <v>799</v>
      </c>
      <c r="B204" s="63" t="s">
        <v>800</v>
      </c>
      <c r="C204" s="2">
        <v>10</v>
      </c>
      <c r="D204" s="2">
        <v>20</v>
      </c>
      <c r="E204" s="2"/>
      <c r="F204" s="2">
        <v>2.32</v>
      </c>
      <c r="G204" s="2">
        <v>1.61</v>
      </c>
      <c r="H204" s="2"/>
      <c r="I204" s="55">
        <f t="shared" si="22"/>
        <v>55.400000000000006</v>
      </c>
      <c r="J204" s="28">
        <f>'[1]медик 2016'!$F$581</f>
        <v>11.996099999999998</v>
      </c>
      <c r="K204" s="7"/>
      <c r="L204" s="7">
        <f t="shared" si="23"/>
        <v>38.226</v>
      </c>
      <c r="M204" s="7">
        <f t="shared" si="24"/>
        <v>105.6221</v>
      </c>
      <c r="N204" s="32">
        <v>100</v>
      </c>
      <c r="O204" s="7">
        <f t="shared" si="25"/>
        <v>105.6221</v>
      </c>
      <c r="P204" s="70">
        <f t="shared" si="26"/>
        <v>211.2442</v>
      </c>
      <c r="Q204" s="3">
        <v>146</v>
      </c>
      <c r="R204" s="91"/>
    </row>
    <row r="205" spans="1:18" ht="18.75">
      <c r="A205" s="76" t="s">
        <v>828</v>
      </c>
      <c r="B205" s="63" t="s">
        <v>827</v>
      </c>
      <c r="C205" s="2">
        <v>20</v>
      </c>
      <c r="D205" s="2">
        <v>20</v>
      </c>
      <c r="E205" s="2"/>
      <c r="F205" s="2">
        <v>2.32</v>
      </c>
      <c r="G205" s="2">
        <v>1.61</v>
      </c>
      <c r="H205" s="2"/>
      <c r="I205" s="55">
        <f t="shared" si="22"/>
        <v>78.6</v>
      </c>
      <c r="J205" s="28">
        <f>'[1]медик 2016'!$F$581</f>
        <v>11.996099999999998</v>
      </c>
      <c r="K205" s="7"/>
      <c r="L205" s="7">
        <f t="shared" si="23"/>
        <v>54.233999999999995</v>
      </c>
      <c r="M205" s="7">
        <f t="shared" si="24"/>
        <v>144.8301</v>
      </c>
      <c r="N205" s="32">
        <v>100</v>
      </c>
      <c r="O205" s="7">
        <f t="shared" si="25"/>
        <v>144.8301</v>
      </c>
      <c r="P205" s="70">
        <f>M205+O205</f>
        <v>289.6602</v>
      </c>
      <c r="Q205" s="3">
        <v>146</v>
      </c>
      <c r="R205" s="91"/>
    </row>
    <row r="206" spans="1:18" ht="18.75">
      <c r="A206" s="76" t="s">
        <v>814</v>
      </c>
      <c r="B206" s="63" t="s">
        <v>813</v>
      </c>
      <c r="C206" s="2">
        <v>25</v>
      </c>
      <c r="D206" s="2">
        <v>25</v>
      </c>
      <c r="E206" s="2"/>
      <c r="F206" s="2">
        <v>2.32</v>
      </c>
      <c r="G206" s="2">
        <v>1.61</v>
      </c>
      <c r="H206" s="2"/>
      <c r="I206" s="55">
        <f t="shared" si="22"/>
        <v>98.25</v>
      </c>
      <c r="J206" s="28">
        <f>'[1]медик 2016'!$F$581</f>
        <v>11.996099999999998</v>
      </c>
      <c r="K206" s="7"/>
      <c r="L206" s="7">
        <f t="shared" si="23"/>
        <v>67.79249999999999</v>
      </c>
      <c r="M206" s="7">
        <f t="shared" si="24"/>
        <v>178.03859999999997</v>
      </c>
      <c r="N206" s="32">
        <v>100</v>
      </c>
      <c r="O206" s="7">
        <f t="shared" si="25"/>
        <v>178.03859999999997</v>
      </c>
      <c r="P206" s="70">
        <f>M206+O206</f>
        <v>356.07719999999995</v>
      </c>
      <c r="R206" s="91"/>
    </row>
    <row r="207" spans="1:18" ht="18.75">
      <c r="A207" s="30" t="s">
        <v>801</v>
      </c>
      <c r="B207" s="63" t="s">
        <v>802</v>
      </c>
      <c r="C207" s="2">
        <v>20</v>
      </c>
      <c r="D207" s="2">
        <v>20</v>
      </c>
      <c r="E207" s="2"/>
      <c r="F207" s="2">
        <v>2.32</v>
      </c>
      <c r="G207" s="2">
        <v>1.61</v>
      </c>
      <c r="H207" s="2"/>
      <c r="I207" s="55">
        <f t="shared" si="22"/>
        <v>78.6</v>
      </c>
      <c r="J207" s="28">
        <f>'[1]медик 2016'!$F$587</f>
        <v>8.55864</v>
      </c>
      <c r="K207" s="7"/>
      <c r="L207" s="7">
        <f t="shared" si="23"/>
        <v>54.233999999999995</v>
      </c>
      <c r="M207" s="7">
        <f t="shared" si="24"/>
        <v>141.39263999999997</v>
      </c>
      <c r="N207" s="32">
        <v>100</v>
      </c>
      <c r="O207" s="7">
        <f t="shared" si="25"/>
        <v>141.39263999999997</v>
      </c>
      <c r="P207" s="70">
        <f t="shared" si="26"/>
        <v>282.78527999999994</v>
      </c>
      <c r="Q207" s="3">
        <v>183</v>
      </c>
      <c r="R207" s="91"/>
    </row>
    <row r="208" spans="1:18" ht="30.75">
      <c r="A208" s="30" t="s">
        <v>803</v>
      </c>
      <c r="B208" s="63" t="s">
        <v>804</v>
      </c>
      <c r="C208" s="2">
        <v>20</v>
      </c>
      <c r="D208" s="2">
        <v>20</v>
      </c>
      <c r="E208" s="2"/>
      <c r="F208" s="2">
        <v>2.32</v>
      </c>
      <c r="G208" s="2">
        <v>1.61</v>
      </c>
      <c r="H208" s="2"/>
      <c r="I208" s="55">
        <f t="shared" si="22"/>
        <v>78.6</v>
      </c>
      <c r="J208" s="28">
        <f>'[1]медик 2016'!$F$593</f>
        <v>7.41282</v>
      </c>
      <c r="K208" s="7"/>
      <c r="L208" s="7">
        <f t="shared" si="23"/>
        <v>54.233999999999995</v>
      </c>
      <c r="M208" s="7">
        <f t="shared" si="24"/>
        <v>140.24681999999999</v>
      </c>
      <c r="N208" s="32">
        <v>100</v>
      </c>
      <c r="O208" s="7">
        <f t="shared" si="25"/>
        <v>140.24681999999999</v>
      </c>
      <c r="P208" s="70">
        <f t="shared" si="26"/>
        <v>280.49363999999997</v>
      </c>
      <c r="Q208" s="3">
        <v>179</v>
      </c>
      <c r="R208" s="91"/>
    </row>
    <row r="209" spans="1:18" ht="30.75">
      <c r="A209" s="30" t="s">
        <v>805</v>
      </c>
      <c r="B209" s="63" t="s">
        <v>806</v>
      </c>
      <c r="C209" s="2">
        <v>25</v>
      </c>
      <c r="D209" s="2">
        <v>25</v>
      </c>
      <c r="E209" s="50"/>
      <c r="F209" s="2">
        <v>2.32</v>
      </c>
      <c r="G209" s="2">
        <v>1.61</v>
      </c>
      <c r="H209" s="2"/>
      <c r="I209" s="55">
        <f t="shared" si="22"/>
        <v>98.25</v>
      </c>
      <c r="J209" s="28">
        <f>'[1]медик 2016'!$F$599</f>
        <v>6.2669999999999995</v>
      </c>
      <c r="K209" s="7"/>
      <c r="L209" s="7">
        <f t="shared" si="23"/>
        <v>67.79249999999999</v>
      </c>
      <c r="M209" s="7">
        <f t="shared" si="24"/>
        <v>172.30949999999999</v>
      </c>
      <c r="N209" s="32">
        <v>100</v>
      </c>
      <c r="O209" s="7">
        <f t="shared" si="25"/>
        <v>172.30949999999996</v>
      </c>
      <c r="P209" s="70">
        <f t="shared" si="26"/>
        <v>344.6189999999999</v>
      </c>
      <c r="Q209" s="3">
        <v>221</v>
      </c>
      <c r="R209" s="91"/>
    </row>
    <row r="210" spans="1:18" ht="18.75" customHeight="1">
      <c r="A210" s="76" t="s">
        <v>807</v>
      </c>
      <c r="B210" s="63" t="s">
        <v>808</v>
      </c>
      <c r="C210" s="2">
        <v>25</v>
      </c>
      <c r="D210" s="2">
        <v>25</v>
      </c>
      <c r="E210" s="2"/>
      <c r="F210" s="2">
        <v>2.32</v>
      </c>
      <c r="G210" s="2">
        <v>1.61</v>
      </c>
      <c r="H210" s="2"/>
      <c r="I210" s="55">
        <f t="shared" si="22"/>
        <v>98.25</v>
      </c>
      <c r="J210" s="28">
        <f>'[1]медик 2016'!$F$599</f>
        <v>6.2669999999999995</v>
      </c>
      <c r="K210" s="7"/>
      <c r="L210" s="7">
        <f t="shared" si="23"/>
        <v>67.79249999999999</v>
      </c>
      <c r="M210" s="7">
        <f t="shared" si="24"/>
        <v>172.30949999999999</v>
      </c>
      <c r="N210" s="32">
        <v>100</v>
      </c>
      <c r="O210" s="7">
        <f t="shared" si="25"/>
        <v>172.30949999999996</v>
      </c>
      <c r="P210" s="70">
        <f t="shared" si="26"/>
        <v>344.6189999999999</v>
      </c>
      <c r="Q210" s="3">
        <v>227</v>
      </c>
      <c r="R210" s="91"/>
    </row>
    <row r="211" spans="1:18" ht="18.75">
      <c r="A211" s="76" t="s">
        <v>816</v>
      </c>
      <c r="B211" s="63" t="s">
        <v>815</v>
      </c>
      <c r="C211" s="2">
        <v>15</v>
      </c>
      <c r="D211" s="2">
        <v>15</v>
      </c>
      <c r="E211" s="2"/>
      <c r="F211" s="2">
        <v>2.32</v>
      </c>
      <c r="G211" s="2">
        <v>1.61</v>
      </c>
      <c r="H211" s="2"/>
      <c r="I211" s="55">
        <f aca="true" t="shared" si="27" ref="I211:I219">(C211*F211)+(D211*G211)+(E211*H211)</f>
        <v>58.95</v>
      </c>
      <c r="J211" s="28">
        <f>'[1]медик 2016'!$F$605</f>
        <v>9.70446</v>
      </c>
      <c r="K211" s="7"/>
      <c r="L211" s="7">
        <f aca="true" t="shared" si="28" ref="L211:L219">I211*0.69</f>
        <v>40.6755</v>
      </c>
      <c r="M211" s="7">
        <f aca="true" t="shared" si="29" ref="M211:M219">I211+J211+K211+L211</f>
        <v>109.32996</v>
      </c>
      <c r="N211" s="32">
        <v>100</v>
      </c>
      <c r="O211" s="7">
        <f aca="true" t="shared" si="30" ref="O211:O219">M211*N211/100</f>
        <v>109.32995999999999</v>
      </c>
      <c r="P211" s="70">
        <f t="shared" si="26"/>
        <v>218.65992</v>
      </c>
      <c r="R211" s="91"/>
    </row>
    <row r="212" spans="1:18" ht="18.75">
      <c r="A212" s="76" t="s">
        <v>818</v>
      </c>
      <c r="B212" s="63" t="s">
        <v>817</v>
      </c>
      <c r="C212" s="2">
        <v>20</v>
      </c>
      <c r="D212" s="2">
        <v>20</v>
      </c>
      <c r="E212" s="2"/>
      <c r="F212" s="2">
        <v>2.32</v>
      </c>
      <c r="G212" s="2">
        <v>1.61</v>
      </c>
      <c r="H212" s="2"/>
      <c r="I212" s="55">
        <f t="shared" si="27"/>
        <v>78.6</v>
      </c>
      <c r="J212" s="28">
        <f>'[1]медик 2016'!$F$605</f>
        <v>9.70446</v>
      </c>
      <c r="K212" s="7"/>
      <c r="L212" s="7">
        <f t="shared" si="28"/>
        <v>54.233999999999995</v>
      </c>
      <c r="M212" s="7">
        <f t="shared" si="29"/>
        <v>142.53846</v>
      </c>
      <c r="N212" s="32">
        <v>100</v>
      </c>
      <c r="O212" s="7">
        <f t="shared" si="30"/>
        <v>142.53846</v>
      </c>
      <c r="P212" s="70">
        <f t="shared" si="26"/>
        <v>285.07692</v>
      </c>
      <c r="R212" s="91"/>
    </row>
    <row r="213" spans="1:18" ht="18.75">
      <c r="A213" s="76" t="s">
        <v>830</v>
      </c>
      <c r="B213" s="63" t="s">
        <v>829</v>
      </c>
      <c r="C213" s="2">
        <v>20</v>
      </c>
      <c r="D213" s="2">
        <v>20</v>
      </c>
      <c r="E213" s="2"/>
      <c r="F213" s="2">
        <v>2.32</v>
      </c>
      <c r="G213" s="2">
        <v>1.61</v>
      </c>
      <c r="H213" s="2"/>
      <c r="I213" s="55">
        <f>(C213*F213)+(D213*G213)+(E213*H213)</f>
        <v>78.6</v>
      </c>
      <c r="J213" s="28">
        <f>'[1]медик 2016'!$F$581</f>
        <v>11.996099999999998</v>
      </c>
      <c r="K213" s="7"/>
      <c r="L213" s="7">
        <f>I213*0.69</f>
        <v>54.233999999999995</v>
      </c>
      <c r="M213" s="7">
        <f>I213+J213+K213+L213</f>
        <v>144.8301</v>
      </c>
      <c r="N213" s="32">
        <v>100</v>
      </c>
      <c r="O213" s="7">
        <f>M213*N213/100</f>
        <v>144.8301</v>
      </c>
      <c r="P213" s="70">
        <f>M213+O213</f>
        <v>289.6602</v>
      </c>
      <c r="R213" s="91"/>
    </row>
    <row r="214" spans="1:18" ht="18.75">
      <c r="A214" s="76" t="s">
        <v>832</v>
      </c>
      <c r="B214" s="63" t="s">
        <v>831</v>
      </c>
      <c r="C214" s="2">
        <v>20</v>
      </c>
      <c r="D214" s="2">
        <v>20</v>
      </c>
      <c r="E214" s="2"/>
      <c r="F214" s="2">
        <v>2.32</v>
      </c>
      <c r="G214" s="2">
        <v>1.61</v>
      </c>
      <c r="H214" s="2"/>
      <c r="I214" s="55">
        <f>(C214*F214)+(D214*G214)+(E214*H214)</f>
        <v>78.6</v>
      </c>
      <c r="J214" s="28">
        <f>'[1]медик 2016'!$F$605</f>
        <v>9.70446</v>
      </c>
      <c r="K214" s="7"/>
      <c r="L214" s="7">
        <f>I214*0.69</f>
        <v>54.233999999999995</v>
      </c>
      <c r="M214" s="7">
        <f>I214+J214+K214+L214</f>
        <v>142.53846</v>
      </c>
      <c r="N214" s="32">
        <v>100</v>
      </c>
      <c r="O214" s="7">
        <f>M214*N214/100</f>
        <v>142.53846</v>
      </c>
      <c r="P214" s="70">
        <f>M214+O214</f>
        <v>285.07692</v>
      </c>
      <c r="R214" s="91"/>
    </row>
    <row r="215" spans="1:18" ht="18.75">
      <c r="A215" s="76" t="s">
        <v>820</v>
      </c>
      <c r="B215" s="63" t="s">
        <v>819</v>
      </c>
      <c r="C215" s="2">
        <v>20</v>
      </c>
      <c r="D215" s="2">
        <v>20</v>
      </c>
      <c r="E215" s="2"/>
      <c r="F215" s="2">
        <v>2.32</v>
      </c>
      <c r="G215" s="2">
        <v>1.61</v>
      </c>
      <c r="H215" s="2"/>
      <c r="I215" s="55">
        <f t="shared" si="27"/>
        <v>78.6</v>
      </c>
      <c r="J215" s="28">
        <f>'[1]медик 2016'!$F$605</f>
        <v>9.70446</v>
      </c>
      <c r="K215" s="7"/>
      <c r="L215" s="7">
        <f t="shared" si="28"/>
        <v>54.233999999999995</v>
      </c>
      <c r="M215" s="7">
        <f t="shared" si="29"/>
        <v>142.53846</v>
      </c>
      <c r="N215" s="32">
        <v>100</v>
      </c>
      <c r="O215" s="7">
        <f t="shared" si="30"/>
        <v>142.53846</v>
      </c>
      <c r="P215" s="70">
        <f t="shared" si="26"/>
        <v>285.07692</v>
      </c>
      <c r="R215" s="91"/>
    </row>
    <row r="216" spans="1:18" ht="18.75">
      <c r="A216" s="76" t="s">
        <v>834</v>
      </c>
      <c r="B216" s="63" t="s">
        <v>833</v>
      </c>
      <c r="C216" s="2">
        <v>20</v>
      </c>
      <c r="D216" s="2">
        <v>20</v>
      </c>
      <c r="E216" s="2"/>
      <c r="F216" s="2">
        <v>2.32</v>
      </c>
      <c r="G216" s="2">
        <v>1.61</v>
      </c>
      <c r="H216" s="2"/>
      <c r="I216" s="55">
        <f>(C216*F216)+(D216*G216)+(E216*H216)</f>
        <v>78.6</v>
      </c>
      <c r="J216" s="28">
        <f>'[1]медик 2016'!$F$605</f>
        <v>9.70446</v>
      </c>
      <c r="K216" s="7"/>
      <c r="L216" s="7">
        <f>I216*0.69</f>
        <v>54.233999999999995</v>
      </c>
      <c r="M216" s="7">
        <f>I216+J216+K216+L216</f>
        <v>142.53846</v>
      </c>
      <c r="N216" s="32">
        <v>100</v>
      </c>
      <c r="O216" s="7">
        <f>M216*N216/100</f>
        <v>142.53846</v>
      </c>
      <c r="P216" s="70">
        <f>M216+O216</f>
        <v>285.07692</v>
      </c>
      <c r="R216" s="91"/>
    </row>
    <row r="217" spans="1:18" ht="18.75">
      <c r="A217" s="76" t="s">
        <v>822</v>
      </c>
      <c r="B217" s="63" t="s">
        <v>821</v>
      </c>
      <c r="C217" s="2">
        <v>20</v>
      </c>
      <c r="D217" s="2">
        <v>20</v>
      </c>
      <c r="E217" s="2"/>
      <c r="F217" s="2">
        <v>2.32</v>
      </c>
      <c r="G217" s="2">
        <v>1.61</v>
      </c>
      <c r="H217" s="2"/>
      <c r="I217" s="55">
        <f t="shared" si="27"/>
        <v>78.6</v>
      </c>
      <c r="J217" s="28">
        <f>'[1]медик 2016'!$F$605</f>
        <v>9.70446</v>
      </c>
      <c r="K217" s="7"/>
      <c r="L217" s="7">
        <f t="shared" si="28"/>
        <v>54.233999999999995</v>
      </c>
      <c r="M217" s="7">
        <f t="shared" si="29"/>
        <v>142.53846</v>
      </c>
      <c r="N217" s="32">
        <v>100</v>
      </c>
      <c r="O217" s="7">
        <f t="shared" si="30"/>
        <v>142.53846</v>
      </c>
      <c r="P217" s="70">
        <f t="shared" si="26"/>
        <v>285.07692</v>
      </c>
      <c r="R217" s="91"/>
    </row>
    <row r="218" spans="1:18" ht="30.75">
      <c r="A218" s="76" t="s">
        <v>824</v>
      </c>
      <c r="B218" s="63" t="s">
        <v>823</v>
      </c>
      <c r="C218" s="2">
        <v>20</v>
      </c>
      <c r="D218" s="2">
        <v>20</v>
      </c>
      <c r="E218" s="2"/>
      <c r="F218" s="2">
        <v>2.32</v>
      </c>
      <c r="G218" s="2">
        <v>1.61</v>
      </c>
      <c r="H218" s="2"/>
      <c r="I218" s="55">
        <f t="shared" si="27"/>
        <v>78.6</v>
      </c>
      <c r="J218" s="28">
        <f>'[1]медик 2016'!$F$605</f>
        <v>9.70446</v>
      </c>
      <c r="K218" s="7"/>
      <c r="L218" s="7">
        <f t="shared" si="28"/>
        <v>54.233999999999995</v>
      </c>
      <c r="M218" s="7">
        <f t="shared" si="29"/>
        <v>142.53846</v>
      </c>
      <c r="N218" s="32">
        <v>100</v>
      </c>
      <c r="O218" s="7">
        <f t="shared" si="30"/>
        <v>142.53846</v>
      </c>
      <c r="P218" s="70">
        <f t="shared" si="26"/>
        <v>285.07692</v>
      </c>
      <c r="R218" s="91"/>
    </row>
    <row r="219" spans="1:18" ht="18.75">
      <c r="A219" s="76" t="s">
        <v>826</v>
      </c>
      <c r="B219" s="63" t="s">
        <v>825</v>
      </c>
      <c r="C219" s="2">
        <v>60</v>
      </c>
      <c r="D219" s="2">
        <v>60</v>
      </c>
      <c r="E219" s="2"/>
      <c r="F219" s="2">
        <v>2.32</v>
      </c>
      <c r="G219" s="2">
        <v>1.61</v>
      </c>
      <c r="H219" s="2"/>
      <c r="I219" s="55">
        <f t="shared" si="27"/>
        <v>235.8</v>
      </c>
      <c r="J219" s="28">
        <f>'[1]медик 2016'!$F$605</f>
        <v>9.70446</v>
      </c>
      <c r="K219" s="7"/>
      <c r="L219" s="7">
        <f t="shared" si="28"/>
        <v>162.702</v>
      </c>
      <c r="M219" s="7">
        <f t="shared" si="29"/>
        <v>408.20646</v>
      </c>
      <c r="N219" s="32">
        <v>50</v>
      </c>
      <c r="O219" s="7">
        <f t="shared" si="30"/>
        <v>204.10323</v>
      </c>
      <c r="P219" s="70">
        <f t="shared" si="26"/>
        <v>612.30969</v>
      </c>
      <c r="R219" s="91"/>
    </row>
    <row r="220" spans="1:18" ht="18.75">
      <c r="A220" s="76" t="s">
        <v>837</v>
      </c>
      <c r="B220" s="63" t="s">
        <v>835</v>
      </c>
      <c r="C220" s="2">
        <v>20</v>
      </c>
      <c r="D220" s="2">
        <v>20</v>
      </c>
      <c r="E220" s="2"/>
      <c r="F220" s="2">
        <v>2.32</v>
      </c>
      <c r="G220" s="2">
        <v>1.61</v>
      </c>
      <c r="H220" s="2"/>
      <c r="I220" s="55">
        <f aca="true" t="shared" si="31" ref="I220:I225">(C220*F220)+(D220*G220)+(E220*H220)</f>
        <v>78.6</v>
      </c>
      <c r="J220" s="28">
        <f>'[1]медик 2016'!$F$605</f>
        <v>9.70446</v>
      </c>
      <c r="K220" s="7"/>
      <c r="L220" s="7">
        <f aca="true" t="shared" si="32" ref="L220:L225">I220*0.69</f>
        <v>54.233999999999995</v>
      </c>
      <c r="M220" s="7">
        <f aca="true" t="shared" si="33" ref="M220:M225">I220+J220+K220+L220</f>
        <v>142.53846</v>
      </c>
      <c r="N220" s="32">
        <v>100</v>
      </c>
      <c r="O220" s="7">
        <f aca="true" t="shared" si="34" ref="O220:O225">M220*N220/100</f>
        <v>142.53846</v>
      </c>
      <c r="P220" s="70">
        <f aca="true" t="shared" si="35" ref="P220:P225">M220+O220</f>
        <v>285.07692</v>
      </c>
      <c r="R220" s="91"/>
    </row>
    <row r="221" spans="1:18" ht="18.75">
      <c r="A221" s="76" t="s">
        <v>838</v>
      </c>
      <c r="B221" s="63" t="s">
        <v>836</v>
      </c>
      <c r="C221" s="2">
        <v>20</v>
      </c>
      <c r="D221" s="2">
        <v>20</v>
      </c>
      <c r="E221" s="2"/>
      <c r="F221" s="2">
        <v>2.32</v>
      </c>
      <c r="G221" s="2">
        <v>1.61</v>
      </c>
      <c r="H221" s="2"/>
      <c r="I221" s="55">
        <f t="shared" si="31"/>
        <v>78.6</v>
      </c>
      <c r="J221" s="28">
        <f>'[1]медик 2016'!$F$605</f>
        <v>9.70446</v>
      </c>
      <c r="K221" s="7"/>
      <c r="L221" s="7">
        <f t="shared" si="32"/>
        <v>54.233999999999995</v>
      </c>
      <c r="M221" s="7">
        <f t="shared" si="33"/>
        <v>142.53846</v>
      </c>
      <c r="N221" s="32">
        <v>100</v>
      </c>
      <c r="O221" s="7">
        <f t="shared" si="34"/>
        <v>142.53846</v>
      </c>
      <c r="P221" s="70">
        <f t="shared" si="35"/>
        <v>285.07692</v>
      </c>
      <c r="R221" s="91"/>
    </row>
    <row r="222" spans="1:18" ht="30.75">
      <c r="A222" s="76" t="s">
        <v>839</v>
      </c>
      <c r="B222" s="63" t="s">
        <v>840</v>
      </c>
      <c r="C222" s="2">
        <v>20</v>
      </c>
      <c r="D222" s="2">
        <v>20</v>
      </c>
      <c r="E222" s="2"/>
      <c r="F222" s="2">
        <v>2.32</v>
      </c>
      <c r="G222" s="2">
        <v>1.61</v>
      </c>
      <c r="H222" s="2"/>
      <c r="I222" s="55">
        <f t="shared" si="31"/>
        <v>78.6</v>
      </c>
      <c r="J222" s="28">
        <f>'[1]медик 2016'!$F$605</f>
        <v>9.70446</v>
      </c>
      <c r="K222" s="7"/>
      <c r="L222" s="7">
        <f t="shared" si="32"/>
        <v>54.233999999999995</v>
      </c>
      <c r="M222" s="7">
        <f t="shared" si="33"/>
        <v>142.53846</v>
      </c>
      <c r="N222" s="32">
        <v>100</v>
      </c>
      <c r="O222" s="7">
        <f t="shared" si="34"/>
        <v>142.53846</v>
      </c>
      <c r="P222" s="70">
        <f t="shared" si="35"/>
        <v>285.07692</v>
      </c>
      <c r="R222" s="91"/>
    </row>
    <row r="223" spans="1:18" ht="30.75">
      <c r="A223" s="76" t="s">
        <v>842</v>
      </c>
      <c r="B223" s="63" t="s">
        <v>840</v>
      </c>
      <c r="C223" s="2">
        <v>20</v>
      </c>
      <c r="D223" s="2">
        <v>20</v>
      </c>
      <c r="E223" s="2"/>
      <c r="F223" s="2">
        <v>2.32</v>
      </c>
      <c r="G223" s="2">
        <v>1.61</v>
      </c>
      <c r="H223" s="2"/>
      <c r="I223" s="55">
        <f t="shared" si="31"/>
        <v>78.6</v>
      </c>
      <c r="J223" s="28">
        <f>'[1]медик 2016'!$F$605</f>
        <v>9.70446</v>
      </c>
      <c r="K223" s="7"/>
      <c r="L223" s="7">
        <f t="shared" si="32"/>
        <v>54.233999999999995</v>
      </c>
      <c r="M223" s="7">
        <f t="shared" si="33"/>
        <v>142.53846</v>
      </c>
      <c r="N223" s="32">
        <v>100</v>
      </c>
      <c r="O223" s="7">
        <f t="shared" si="34"/>
        <v>142.53846</v>
      </c>
      <c r="P223" s="70">
        <f t="shared" si="35"/>
        <v>285.07692</v>
      </c>
      <c r="R223" s="91"/>
    </row>
    <row r="224" spans="1:18" ht="30.75">
      <c r="A224" s="76" t="s">
        <v>844</v>
      </c>
      <c r="B224" s="63" t="s">
        <v>843</v>
      </c>
      <c r="C224" s="2">
        <v>25</v>
      </c>
      <c r="D224" s="2">
        <v>25</v>
      </c>
      <c r="E224" s="2"/>
      <c r="F224" s="2">
        <v>2.32</v>
      </c>
      <c r="G224" s="2">
        <v>1.61</v>
      </c>
      <c r="H224" s="2"/>
      <c r="I224" s="55">
        <f t="shared" si="31"/>
        <v>98.25</v>
      </c>
      <c r="J224" s="28">
        <f>'[1]медик 2016'!$F$605</f>
        <v>9.70446</v>
      </c>
      <c r="K224" s="7"/>
      <c r="L224" s="7">
        <f t="shared" si="32"/>
        <v>67.79249999999999</v>
      </c>
      <c r="M224" s="7">
        <f t="shared" si="33"/>
        <v>175.74696</v>
      </c>
      <c r="N224" s="32">
        <v>100</v>
      </c>
      <c r="O224" s="7">
        <f t="shared" si="34"/>
        <v>175.74696</v>
      </c>
      <c r="P224" s="70">
        <f t="shared" si="35"/>
        <v>351.49392</v>
      </c>
      <c r="R224" s="91"/>
    </row>
    <row r="225" spans="1:18" ht="18.75">
      <c r="A225" s="30" t="s">
        <v>809</v>
      </c>
      <c r="B225" s="63" t="s">
        <v>810</v>
      </c>
      <c r="C225" s="2">
        <v>45</v>
      </c>
      <c r="D225" s="2">
        <v>45</v>
      </c>
      <c r="E225" s="2"/>
      <c r="F225" s="2">
        <v>1.36</v>
      </c>
      <c r="G225" s="2">
        <v>1.14</v>
      </c>
      <c r="H225" s="2"/>
      <c r="I225" s="55">
        <f t="shared" si="31"/>
        <v>112.5</v>
      </c>
      <c r="J225" s="28">
        <f>'[1]медик 2016'!$F$611</f>
        <v>20.127</v>
      </c>
      <c r="K225" s="7">
        <v>26.45</v>
      </c>
      <c r="L225" s="7">
        <f t="shared" si="32"/>
        <v>77.625</v>
      </c>
      <c r="M225" s="7">
        <f t="shared" si="33"/>
        <v>236.702</v>
      </c>
      <c r="N225" s="32">
        <v>100</v>
      </c>
      <c r="O225" s="7">
        <f t="shared" si="34"/>
        <v>236.702</v>
      </c>
      <c r="P225" s="33">
        <f t="shared" si="35"/>
        <v>473.404</v>
      </c>
      <c r="Q225" s="3">
        <v>449</v>
      </c>
      <c r="R225" s="91"/>
    </row>
    <row r="226" spans="1:18" ht="18.75">
      <c r="A226" s="94"/>
      <c r="B226" s="95"/>
      <c r="C226" s="96"/>
      <c r="D226" s="96"/>
      <c r="E226" s="96"/>
      <c r="F226" s="96"/>
      <c r="G226" s="96"/>
      <c r="H226" s="96"/>
      <c r="I226" s="97"/>
      <c r="J226" s="98"/>
      <c r="K226" s="91"/>
      <c r="L226" s="98"/>
      <c r="M226" s="91"/>
      <c r="N226" s="91"/>
      <c r="O226" s="91"/>
      <c r="P226" s="99"/>
      <c r="Q226" s="91"/>
      <c r="R226" s="91"/>
    </row>
    <row r="227" spans="1:18" ht="18.75">
      <c r="A227" s="94" t="s">
        <v>849</v>
      </c>
      <c r="B227" s="95"/>
      <c r="C227" s="96" t="s">
        <v>850</v>
      </c>
      <c r="D227" s="96"/>
      <c r="E227" s="96"/>
      <c r="F227" s="96"/>
      <c r="G227" s="96"/>
      <c r="H227" s="96"/>
      <c r="I227" s="97" t="s">
        <v>921</v>
      </c>
      <c r="J227" s="98"/>
      <c r="K227" s="91"/>
      <c r="L227" s="98"/>
      <c r="M227" s="91"/>
      <c r="N227" s="91"/>
      <c r="O227" s="91"/>
      <c r="P227" s="99"/>
      <c r="Q227" s="91"/>
      <c r="R227" s="91"/>
    </row>
    <row r="228" spans="1:18" ht="8.25" customHeight="1">
      <c r="A228" s="94"/>
      <c r="B228" s="95"/>
      <c r="C228" s="96"/>
      <c r="D228" s="96"/>
      <c r="E228" s="96"/>
      <c r="F228" s="96"/>
      <c r="G228" s="96"/>
      <c r="H228" s="96"/>
      <c r="I228" s="97"/>
      <c r="J228" s="98"/>
      <c r="K228" s="91"/>
      <c r="L228" s="98"/>
      <c r="M228" s="91"/>
      <c r="N228" s="91"/>
      <c r="O228" s="91"/>
      <c r="P228" s="99"/>
      <c r="Q228" s="91"/>
      <c r="R228" s="91"/>
    </row>
    <row r="229" spans="1:17" ht="15.75">
      <c r="A229" s="100" t="s">
        <v>578</v>
      </c>
      <c r="B229" s="100"/>
      <c r="C229" s="101" t="s">
        <v>577</v>
      </c>
      <c r="D229" s="101"/>
      <c r="E229" s="101"/>
      <c r="F229" s="101"/>
      <c r="G229" s="101"/>
      <c r="H229" s="102"/>
      <c r="I229" s="138" t="s">
        <v>37</v>
      </c>
      <c r="J229" s="138"/>
      <c r="K229" s="138"/>
      <c r="L229" s="138"/>
      <c r="M229" s="102"/>
      <c r="N229" s="138"/>
      <c r="O229" s="138"/>
      <c r="P229" s="138"/>
      <c r="Q229" s="138"/>
    </row>
    <row r="230" spans="1:14" ht="7.5" customHeight="1">
      <c r="A230" s="100"/>
      <c r="B230" s="103"/>
      <c r="F230" s="102"/>
      <c r="G230" s="102"/>
      <c r="H230" s="102"/>
      <c r="I230" s="91"/>
      <c r="M230" s="102"/>
      <c r="N230" s="91"/>
    </row>
    <row r="231" spans="1:14" ht="18.75">
      <c r="A231" s="100" t="s">
        <v>579</v>
      </c>
      <c r="B231" s="100"/>
      <c r="C231" s="101" t="s">
        <v>577</v>
      </c>
      <c r="D231" s="101"/>
      <c r="E231" s="101"/>
      <c r="F231" s="101"/>
      <c r="G231" s="101"/>
      <c r="H231" s="102"/>
      <c r="I231" s="91" t="s">
        <v>252</v>
      </c>
      <c r="M231" s="102"/>
      <c r="N231" s="91"/>
    </row>
    <row r="232" spans="2:6" ht="18.75">
      <c r="B232" s="91"/>
      <c r="C232" s="91"/>
      <c r="D232" s="91"/>
      <c r="E232" s="91"/>
      <c r="F232" s="91"/>
    </row>
    <row r="233" spans="1:6" ht="18.75">
      <c r="A233" s="104" t="s">
        <v>488</v>
      </c>
      <c r="B233" s="105"/>
      <c r="C233" s="91"/>
      <c r="D233" s="91"/>
      <c r="E233" s="91"/>
      <c r="F233" s="91"/>
    </row>
    <row r="234" spans="1:2" ht="18.75">
      <c r="A234" s="104" t="s">
        <v>253</v>
      </c>
      <c r="B234" s="91"/>
    </row>
  </sheetData>
  <mergeCells count="20">
    <mergeCell ref="R4:R6"/>
    <mergeCell ref="N229:Q229"/>
    <mergeCell ref="I229:L229"/>
    <mergeCell ref="Q4:Q6"/>
    <mergeCell ref="O4:O6"/>
    <mergeCell ref="P4:P6"/>
    <mergeCell ref="I5:I6"/>
    <mergeCell ref="C4:I4"/>
    <mergeCell ref="N4:N6"/>
    <mergeCell ref="J4:J6"/>
    <mergeCell ref="L4:L6"/>
    <mergeCell ref="M4:M6"/>
    <mergeCell ref="A180:K180"/>
    <mergeCell ref="B1:I1"/>
    <mergeCell ref="B2:I2"/>
    <mergeCell ref="A4:A6"/>
    <mergeCell ref="K4:K6"/>
    <mergeCell ref="F5:H5"/>
    <mergeCell ref="C5:E5"/>
    <mergeCell ref="B4:B6"/>
  </mergeCells>
  <printOptions/>
  <pageMargins left="0.2" right="0.2" top="0.8" bottom="0.32" header="0.2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2016-10-13T12:01:47Z</cp:lastPrinted>
  <dcterms:created xsi:type="dcterms:W3CDTF">2007-09-04T09:45:21Z</dcterms:created>
  <dcterms:modified xsi:type="dcterms:W3CDTF">2016-10-13T13:26:50Z</dcterms:modified>
  <cp:category/>
  <cp:version/>
  <cp:contentType/>
  <cp:contentStatus/>
</cp:coreProperties>
</file>