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8975" windowHeight="7365" activeTab="2"/>
  </bookViews>
  <sheets>
    <sheet name="2017 омс" sheetId="14" r:id="rId1"/>
    <sheet name="2017 внебюджет" sheetId="15" r:id="rId2"/>
    <sheet name="2017 ГЗ" sheetId="16" r:id="rId3"/>
  </sheets>
  <calcPr calcId="125725"/>
</workbook>
</file>

<file path=xl/calcChain.xml><?xml version="1.0" encoding="utf-8"?>
<calcChain xmlns="http://schemas.openxmlformats.org/spreadsheetml/2006/main">
  <c r="H133" i="14"/>
  <c r="H131"/>
  <c r="H92"/>
  <c r="H73"/>
  <c r="H72"/>
  <c r="H71"/>
  <c r="H70"/>
  <c r="H66"/>
  <c r="H64"/>
  <c r="H63"/>
  <c r="H62"/>
  <c r="H56"/>
  <c r="H25"/>
  <c r="H24"/>
  <c r="H22"/>
  <c r="E117"/>
  <c r="E241"/>
  <c r="E229"/>
  <c r="E256"/>
  <c r="E248"/>
  <c r="E240"/>
  <c r="E130"/>
  <c r="E124"/>
  <c r="E120"/>
  <c r="E115"/>
  <c r="E230"/>
  <c r="E257"/>
  <c r="E265"/>
  <c r="E266"/>
  <c r="E118"/>
  <c r="E110"/>
  <c r="E108"/>
  <c r="E103"/>
  <c r="E269"/>
  <c r="E268"/>
  <c r="E267"/>
  <c r="E261"/>
  <c r="E260"/>
  <c r="E252"/>
  <c r="E244"/>
  <c r="E234"/>
  <c r="E233"/>
  <c r="E232"/>
  <c r="E223"/>
  <c r="E198"/>
  <c r="E193"/>
  <c r="E188"/>
  <c r="E164"/>
  <c r="E162"/>
  <c r="E157"/>
  <c r="E152"/>
  <c r="E147"/>
  <c r="E142"/>
  <c r="E138"/>
  <c r="E137"/>
  <c r="E134"/>
  <c r="E127"/>
  <c r="E107"/>
  <c r="E105"/>
  <c r="E99"/>
  <c r="E79"/>
  <c r="E66"/>
  <c r="E249"/>
  <c r="E161"/>
  <c r="E156"/>
  <c r="E151"/>
  <c r="E146"/>
  <c r="E141"/>
  <c r="E131"/>
  <c r="E64"/>
  <c r="E62"/>
  <c r="E128"/>
  <c r="E259"/>
  <c r="E251"/>
  <c r="E243"/>
  <c r="E231"/>
  <c r="E228"/>
  <c r="E205"/>
  <c r="E133"/>
  <c r="E122"/>
  <c r="E121"/>
  <c r="E112"/>
  <c r="E102"/>
  <c r="E101"/>
  <c r="E98"/>
  <c r="E96"/>
  <c r="E94"/>
  <c r="E92"/>
  <c r="E91"/>
  <c r="E88"/>
  <c r="E86"/>
  <c r="E84"/>
  <c r="E82"/>
  <c r="E78"/>
  <c r="E75"/>
  <c r="E73"/>
  <c r="E71"/>
  <c r="E69"/>
  <c r="E67"/>
  <c r="E65"/>
  <c r="E59"/>
  <c r="E258"/>
  <c r="E250"/>
  <c r="E242"/>
  <c r="E235"/>
  <c r="E221"/>
  <c r="E219"/>
  <c r="E217"/>
  <c r="E215"/>
  <c r="E213"/>
  <c r="E211"/>
  <c r="E209"/>
  <c r="E207"/>
  <c r="E204"/>
  <c r="E202"/>
  <c r="E200"/>
  <c r="E197"/>
  <c r="E195"/>
  <c r="E192"/>
  <c r="E190"/>
  <c r="E187"/>
  <c r="E185"/>
  <c r="E183"/>
  <c r="E181"/>
  <c r="E179"/>
  <c r="E177"/>
  <c r="E175"/>
  <c r="E173"/>
  <c r="E171"/>
  <c r="E169"/>
  <c r="E167"/>
  <c r="E165"/>
  <c r="E114"/>
  <c r="E111"/>
  <c r="E58"/>
  <c r="E57"/>
  <c r="E54"/>
  <c r="E53"/>
  <c r="E136"/>
  <c r="E132"/>
  <c r="E126"/>
  <c r="E125"/>
  <c r="E116"/>
  <c r="E100"/>
  <c r="E97"/>
  <c r="E95"/>
  <c r="E93"/>
  <c r="E90"/>
  <c r="E89"/>
  <c r="E87"/>
  <c r="E85"/>
  <c r="E83"/>
  <c r="E81"/>
  <c r="E77"/>
  <c r="E76"/>
  <c r="E74"/>
  <c r="E72"/>
  <c r="E70"/>
  <c r="E68"/>
  <c r="E63"/>
  <c r="E56"/>
  <c r="E55"/>
  <c r="E51"/>
  <c r="E159"/>
  <c r="E154"/>
  <c r="E149"/>
  <c r="E144"/>
  <c r="E45"/>
  <c r="E270"/>
  <c r="E264"/>
  <c r="E263"/>
  <c r="E262"/>
  <c r="E255"/>
  <c r="E254"/>
  <c r="E253"/>
  <c r="E247"/>
  <c r="E246"/>
  <c r="E245"/>
  <c r="E239"/>
  <c r="E238"/>
  <c r="E237"/>
  <c r="E236"/>
  <c r="E227"/>
  <c r="E225"/>
  <c r="E224"/>
  <c r="E222"/>
  <c r="E220"/>
  <c r="E218"/>
  <c r="E216"/>
  <c r="E214"/>
  <c r="E212"/>
  <c r="E210"/>
  <c r="E208"/>
  <c r="E206"/>
  <c r="E203"/>
  <c r="E201"/>
  <c r="E199"/>
  <c r="E196"/>
  <c r="E194"/>
  <c r="E191"/>
  <c r="E189"/>
  <c r="E186"/>
  <c r="E184"/>
  <c r="E182"/>
  <c r="E180"/>
  <c r="E178"/>
  <c r="E176"/>
  <c r="E174"/>
  <c r="E172"/>
  <c r="E170"/>
  <c r="E168"/>
  <c r="E166"/>
  <c r="E163"/>
  <c r="E160"/>
  <c r="E158"/>
  <c r="E155"/>
  <c r="E153"/>
  <c r="E150"/>
  <c r="E148"/>
  <c r="E145"/>
  <c r="E143"/>
  <c r="E140"/>
  <c r="E135"/>
  <c r="E129"/>
  <c r="E123"/>
  <c r="E119"/>
  <c r="E113"/>
  <c r="E109"/>
  <c r="E106"/>
  <c r="E104"/>
  <c r="E80"/>
  <c r="E61"/>
  <c r="E60"/>
  <c r="E50"/>
  <c r="E49"/>
  <c r="E48"/>
  <c r="E47"/>
  <c r="E46"/>
  <c r="E43"/>
  <c r="E41"/>
  <c r="E40"/>
  <c r="E25"/>
  <c r="E42"/>
  <c r="E39"/>
  <c r="E44"/>
  <c r="E36"/>
  <c r="E35"/>
  <c r="E34"/>
  <c r="E37"/>
  <c r="E33"/>
  <c r="E30"/>
  <c r="E38"/>
  <c r="E28"/>
  <c r="E24"/>
  <c r="E23"/>
  <c r="E17"/>
  <c r="E34" i="16"/>
  <c r="E33"/>
  <c r="E32"/>
  <c r="E31"/>
  <c r="E37"/>
  <c r="E36"/>
  <c r="E35"/>
  <c r="E30"/>
  <c r="E27"/>
  <c r="E20"/>
  <c r="E25"/>
  <c r="E23"/>
  <c r="E21"/>
  <c r="E29"/>
  <c r="E26"/>
  <c r="E24"/>
  <c r="E22"/>
  <c r="E28"/>
  <c r="E19"/>
  <c r="E18"/>
  <c r="E17"/>
  <c r="E20" i="15"/>
  <c r="E19"/>
  <c r="E37"/>
  <c r="E36"/>
  <c r="E35"/>
  <c r="E34"/>
  <c r="E33"/>
  <c r="E24"/>
  <c r="E23"/>
  <c r="E22"/>
  <c r="E32"/>
  <c r="E31"/>
  <c r="E30"/>
  <c r="E29"/>
  <c r="E28"/>
  <c r="E27"/>
  <c r="E26"/>
  <c r="E21"/>
  <c r="E18"/>
  <c r="E25"/>
  <c r="E17"/>
  <c r="G46" i="14" l="1"/>
  <c r="K46" s="1"/>
  <c r="H37" i="16" l="1"/>
  <c r="H30"/>
  <c r="H27"/>
  <c r="H20"/>
  <c r="G37"/>
  <c r="G36"/>
  <c r="G35"/>
  <c r="G30"/>
  <c r="G27"/>
  <c r="G20"/>
  <c r="H25" i="15"/>
  <c r="G37"/>
  <c r="G25"/>
  <c r="D271" i="14"/>
  <c r="H129"/>
  <c r="H128"/>
  <c r="H127"/>
  <c r="H123"/>
  <c r="H119"/>
  <c r="H109"/>
  <c r="H106"/>
  <c r="E271"/>
  <c r="G270"/>
  <c r="G264"/>
  <c r="G263"/>
  <c r="G262"/>
  <c r="G255"/>
  <c r="G254"/>
  <c r="G253"/>
  <c r="G247"/>
  <c r="G246"/>
  <c r="G245"/>
  <c r="G239"/>
  <c r="G238"/>
  <c r="G237"/>
  <c r="G236"/>
  <c r="G227"/>
  <c r="G226"/>
  <c r="G225"/>
  <c r="G224"/>
  <c r="G222"/>
  <c r="G220"/>
  <c r="G218"/>
  <c r="G216"/>
  <c r="G214"/>
  <c r="G212"/>
  <c r="G210"/>
  <c r="G208"/>
  <c r="G206"/>
  <c r="G203"/>
  <c r="G201"/>
  <c r="G199"/>
  <c r="G196"/>
  <c r="G194"/>
  <c r="G191"/>
  <c r="G189"/>
  <c r="G186"/>
  <c r="G184"/>
  <c r="G182"/>
  <c r="G180"/>
  <c r="G178"/>
  <c r="G176"/>
  <c r="G174"/>
  <c r="G172"/>
  <c r="G170"/>
  <c r="G168"/>
  <c r="G166"/>
  <c r="G163"/>
  <c r="G160"/>
  <c r="G159"/>
  <c r="G158"/>
  <c r="G155"/>
  <c r="G154"/>
  <c r="G153"/>
  <c r="G150"/>
  <c r="G149"/>
  <c r="G148"/>
  <c r="G145"/>
  <c r="G144"/>
  <c r="G143"/>
  <c r="G140"/>
  <c r="G135"/>
  <c r="G129"/>
  <c r="G128"/>
  <c r="G127"/>
  <c r="G123"/>
  <c r="G119"/>
  <c r="G113"/>
  <c r="G110"/>
  <c r="G109"/>
  <c r="G106"/>
  <c r="G104"/>
  <c r="G80"/>
  <c r="G61"/>
  <c r="G60"/>
  <c r="G50"/>
  <c r="G49"/>
  <c r="G48"/>
  <c r="G47"/>
  <c r="G45"/>
  <c r="G44"/>
  <c r="G43"/>
  <c r="G42"/>
  <c r="G39"/>
  <c r="K39" l="1"/>
  <c r="F66"/>
  <c r="G66" s="1"/>
  <c r="K36" i="16"/>
  <c r="J38"/>
  <c r="I38"/>
  <c r="E38"/>
  <c r="D38"/>
  <c r="K37"/>
  <c r="K35"/>
  <c r="F34"/>
  <c r="G34" s="1"/>
  <c r="F33"/>
  <c r="F32"/>
  <c r="G32" s="1"/>
  <c r="F31"/>
  <c r="F29"/>
  <c r="F28"/>
  <c r="F26"/>
  <c r="F25"/>
  <c r="F24"/>
  <c r="F23"/>
  <c r="F22"/>
  <c r="F21"/>
  <c r="F19"/>
  <c r="F18"/>
  <c r="F17"/>
  <c r="K37" i="15"/>
  <c r="K25"/>
  <c r="F19"/>
  <c r="G19" s="1"/>
  <c r="J38"/>
  <c r="I38"/>
  <c r="E38"/>
  <c r="D38"/>
  <c r="F36"/>
  <c r="F35"/>
  <c r="F34"/>
  <c r="G34" s="1"/>
  <c r="F33"/>
  <c r="G33" s="1"/>
  <c r="F32"/>
  <c r="F31"/>
  <c r="F30"/>
  <c r="G30" s="1"/>
  <c r="F29"/>
  <c r="F28"/>
  <c r="G28" s="1"/>
  <c r="F27"/>
  <c r="F26"/>
  <c r="G26" s="1"/>
  <c r="F24"/>
  <c r="F23"/>
  <c r="F22"/>
  <c r="F21"/>
  <c r="F20"/>
  <c r="G20" s="1"/>
  <c r="F18"/>
  <c r="G18" s="1"/>
  <c r="F17"/>
  <c r="G17" s="1"/>
  <c r="F41" i="14"/>
  <c r="G41" s="1"/>
  <c r="F33"/>
  <c r="G33" s="1"/>
  <c r="F63"/>
  <c r="G63" s="1"/>
  <c r="H270"/>
  <c r="F269"/>
  <c r="F268"/>
  <c r="F267"/>
  <c r="F266"/>
  <c r="F265"/>
  <c r="H264"/>
  <c r="K263"/>
  <c r="K262"/>
  <c r="F261"/>
  <c r="F260"/>
  <c r="F259"/>
  <c r="F258"/>
  <c r="G258" s="1"/>
  <c r="F257"/>
  <c r="F256"/>
  <c r="H255"/>
  <c r="K254"/>
  <c r="K253"/>
  <c r="F252"/>
  <c r="F251"/>
  <c r="F250"/>
  <c r="G250" s="1"/>
  <c r="F249"/>
  <c r="G249" s="1"/>
  <c r="F248"/>
  <c r="G248" s="1"/>
  <c r="H247"/>
  <c r="K246"/>
  <c r="F244"/>
  <c r="F243"/>
  <c r="G243" s="1"/>
  <c r="F242"/>
  <c r="G242" s="1"/>
  <c r="F241"/>
  <c r="G241" s="1"/>
  <c r="F240"/>
  <c r="G240" s="1"/>
  <c r="H239"/>
  <c r="K238"/>
  <c r="K237"/>
  <c r="K236"/>
  <c r="F235"/>
  <c r="G235" s="1"/>
  <c r="F234"/>
  <c r="F233"/>
  <c r="F232"/>
  <c r="F231"/>
  <c r="F230"/>
  <c r="F229"/>
  <c r="F228"/>
  <c r="K227"/>
  <c r="J226"/>
  <c r="J271" s="1"/>
  <c r="I226"/>
  <c r="H225"/>
  <c r="K225" s="1"/>
  <c r="K224"/>
  <c r="F223"/>
  <c r="G223" s="1"/>
  <c r="K222"/>
  <c r="F221"/>
  <c r="G221" s="1"/>
  <c r="K220"/>
  <c r="F219"/>
  <c r="G219" s="1"/>
  <c r="K218"/>
  <c r="F217"/>
  <c r="G217" s="1"/>
  <c r="K216"/>
  <c r="F215"/>
  <c r="G215" s="1"/>
  <c r="K214"/>
  <c r="F213"/>
  <c r="G213" s="1"/>
  <c r="K212"/>
  <c r="F211"/>
  <c r="G211" s="1"/>
  <c r="K210"/>
  <c r="F209"/>
  <c r="G209" s="1"/>
  <c r="K208"/>
  <c r="F207"/>
  <c r="G207" s="1"/>
  <c r="K206"/>
  <c r="F205"/>
  <c r="G205" s="1"/>
  <c r="F204"/>
  <c r="G204" s="1"/>
  <c r="K203"/>
  <c r="F202"/>
  <c r="G202" s="1"/>
  <c r="K201"/>
  <c r="F200"/>
  <c r="G200" s="1"/>
  <c r="K199"/>
  <c r="F198"/>
  <c r="G198" s="1"/>
  <c r="F197"/>
  <c r="G197" s="1"/>
  <c r="K196"/>
  <c r="F195"/>
  <c r="G195" s="1"/>
  <c r="K194"/>
  <c r="F193"/>
  <c r="G193" s="1"/>
  <c r="F192"/>
  <c r="G192" s="1"/>
  <c r="K191"/>
  <c r="F190"/>
  <c r="G190" s="1"/>
  <c r="K189"/>
  <c r="F188"/>
  <c r="G188" s="1"/>
  <c r="F187"/>
  <c r="G187" s="1"/>
  <c r="K186"/>
  <c r="F185"/>
  <c r="G185" s="1"/>
  <c r="K184"/>
  <c r="F183"/>
  <c r="G183" s="1"/>
  <c r="K182"/>
  <c r="F181"/>
  <c r="G181" s="1"/>
  <c r="K180"/>
  <c r="F179"/>
  <c r="G179" s="1"/>
  <c r="K178"/>
  <c r="F177"/>
  <c r="G177" s="1"/>
  <c r="K176"/>
  <c r="F175"/>
  <c r="G175" s="1"/>
  <c r="K174"/>
  <c r="F173"/>
  <c r="G173" s="1"/>
  <c r="K172"/>
  <c r="F171"/>
  <c r="G171" s="1"/>
  <c r="K170"/>
  <c r="F169"/>
  <c r="G169" s="1"/>
  <c r="K168"/>
  <c r="F167"/>
  <c r="G167" s="1"/>
  <c r="K166"/>
  <c r="F165"/>
  <c r="G165" s="1"/>
  <c r="F164"/>
  <c r="H164" s="1"/>
  <c r="K163"/>
  <c r="F162"/>
  <c r="F161"/>
  <c r="G161" s="1"/>
  <c r="K160"/>
  <c r="K158"/>
  <c r="F157"/>
  <c r="G157" s="1"/>
  <c r="F156"/>
  <c r="G156" s="1"/>
  <c r="K155"/>
  <c r="I154"/>
  <c r="K153"/>
  <c r="F152"/>
  <c r="G152" s="1"/>
  <c r="F151"/>
  <c r="G151" s="1"/>
  <c r="K150"/>
  <c r="I149"/>
  <c r="K148"/>
  <c r="F147"/>
  <c r="G147" s="1"/>
  <c r="F146"/>
  <c r="G146" s="1"/>
  <c r="K145"/>
  <c r="I144"/>
  <c r="K143"/>
  <c r="F142"/>
  <c r="G142" s="1"/>
  <c r="F141"/>
  <c r="G141" s="1"/>
  <c r="F139"/>
  <c r="G139" s="1"/>
  <c r="F138"/>
  <c r="H138" s="1"/>
  <c r="F137"/>
  <c r="H137" s="1"/>
  <c r="F136"/>
  <c r="H136" s="1"/>
  <c r="K135"/>
  <c r="F134"/>
  <c r="F133"/>
  <c r="G133" s="1"/>
  <c r="F132"/>
  <c r="H132" s="1"/>
  <c r="F131"/>
  <c r="G131" s="1"/>
  <c r="F130"/>
  <c r="G130" s="1"/>
  <c r="F126"/>
  <c r="F125"/>
  <c r="F124"/>
  <c r="F122"/>
  <c r="F121"/>
  <c r="F120"/>
  <c r="F118"/>
  <c r="G118" s="1"/>
  <c r="F117"/>
  <c r="H117" s="1"/>
  <c r="F116"/>
  <c r="H116" s="1"/>
  <c r="F115"/>
  <c r="H115" s="1"/>
  <c r="F114"/>
  <c r="G114" s="1"/>
  <c r="K113"/>
  <c r="F112"/>
  <c r="G112" s="1"/>
  <c r="F111"/>
  <c r="G111" s="1"/>
  <c r="K110"/>
  <c r="F108"/>
  <c r="H108" s="1"/>
  <c r="F107"/>
  <c r="H107" s="1"/>
  <c r="F105"/>
  <c r="F103"/>
  <c r="G103" s="1"/>
  <c r="F102"/>
  <c r="F101"/>
  <c r="G101" s="1"/>
  <c r="F100"/>
  <c r="H100" s="1"/>
  <c r="F99"/>
  <c r="H99" s="1"/>
  <c r="F98"/>
  <c r="G98" s="1"/>
  <c r="F97"/>
  <c r="G97" s="1"/>
  <c r="F96"/>
  <c r="H96" s="1"/>
  <c r="F95"/>
  <c r="H95" s="1"/>
  <c r="F94"/>
  <c r="F93"/>
  <c r="F92"/>
  <c r="G92" s="1"/>
  <c r="F91"/>
  <c r="F90"/>
  <c r="F89"/>
  <c r="F88"/>
  <c r="G88" s="1"/>
  <c r="F87"/>
  <c r="G87" s="1"/>
  <c r="F86"/>
  <c r="F85"/>
  <c r="F84"/>
  <c r="F83"/>
  <c r="F82"/>
  <c r="H82" s="1"/>
  <c r="F81"/>
  <c r="K80"/>
  <c r="F79"/>
  <c r="F78"/>
  <c r="F77"/>
  <c r="F76"/>
  <c r="F75"/>
  <c r="G75" s="1"/>
  <c r="F74"/>
  <c r="G74" s="1"/>
  <c r="F73"/>
  <c r="G73" s="1"/>
  <c r="F72"/>
  <c r="G72" s="1"/>
  <c r="F71"/>
  <c r="G71" s="1"/>
  <c r="F70"/>
  <c r="G70" s="1"/>
  <c r="F69"/>
  <c r="G69" s="1"/>
  <c r="F68"/>
  <c r="G68" s="1"/>
  <c r="F67"/>
  <c r="G67" s="1"/>
  <c r="F65"/>
  <c r="G65" s="1"/>
  <c r="F64"/>
  <c r="G64" s="1"/>
  <c r="F62"/>
  <c r="G62" s="1"/>
  <c r="K61"/>
  <c r="K60"/>
  <c r="F59"/>
  <c r="G59" s="1"/>
  <c r="F58"/>
  <c r="G58" s="1"/>
  <c r="F57"/>
  <c r="F56"/>
  <c r="G56" s="1"/>
  <c r="F55"/>
  <c r="G55" s="1"/>
  <c r="F54"/>
  <c r="G54" s="1"/>
  <c r="F53"/>
  <c r="G53" s="1"/>
  <c r="F52"/>
  <c r="F51"/>
  <c r="G51" s="1"/>
  <c r="K50"/>
  <c r="K49"/>
  <c r="K48"/>
  <c r="K47"/>
  <c r="K45"/>
  <c r="K44"/>
  <c r="K43"/>
  <c r="I42"/>
  <c r="K41"/>
  <c r="F40"/>
  <c r="F38"/>
  <c r="G38" s="1"/>
  <c r="F37"/>
  <c r="G37" s="1"/>
  <c r="F36"/>
  <c r="G36" s="1"/>
  <c r="F35"/>
  <c r="G35" s="1"/>
  <c r="F34"/>
  <c r="G34" s="1"/>
  <c r="F32"/>
  <c r="G32" s="1"/>
  <c r="F31"/>
  <c r="G31" s="1"/>
  <c r="F30"/>
  <c r="G30" s="1"/>
  <c r="F29"/>
  <c r="G29" s="1"/>
  <c r="F28"/>
  <c r="G28" s="1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F17"/>
  <c r="H33" i="16" l="1"/>
  <c r="G33"/>
  <c r="K33" s="1"/>
  <c r="G31"/>
  <c r="K31" s="1"/>
  <c r="G25"/>
  <c r="H25"/>
  <c r="K25" s="1"/>
  <c r="H23"/>
  <c r="G23"/>
  <c r="G21"/>
  <c r="K21" s="1"/>
  <c r="H21"/>
  <c r="H29"/>
  <c r="G29"/>
  <c r="K29" s="1"/>
  <c r="H26"/>
  <c r="G26"/>
  <c r="H24"/>
  <c r="G24"/>
  <c r="G22"/>
  <c r="H22"/>
  <c r="H28"/>
  <c r="G28"/>
  <c r="H19"/>
  <c r="G19"/>
  <c r="G18"/>
  <c r="H18"/>
  <c r="G17"/>
  <c r="I271" i="14"/>
  <c r="G17"/>
  <c r="K17" s="1"/>
  <c r="F271"/>
  <c r="K34" i="16"/>
  <c r="K27"/>
  <c r="K30"/>
  <c r="K32"/>
  <c r="K22"/>
  <c r="K20"/>
  <c r="H36" i="15"/>
  <c r="G36"/>
  <c r="G35"/>
  <c r="H35"/>
  <c r="K34"/>
  <c r="K33"/>
  <c r="H32"/>
  <c r="G32"/>
  <c r="G31"/>
  <c r="H31"/>
  <c r="K30"/>
  <c r="H29"/>
  <c r="G29"/>
  <c r="K28"/>
  <c r="G27"/>
  <c r="H27"/>
  <c r="K26"/>
  <c r="G24"/>
  <c r="H24"/>
  <c r="H23"/>
  <c r="G23"/>
  <c r="G22"/>
  <c r="H22"/>
  <c r="H21"/>
  <c r="G21"/>
  <c r="K20"/>
  <c r="K19"/>
  <c r="G52" i="14"/>
  <c r="K52" s="1"/>
  <c r="G77"/>
  <c r="K77" s="1"/>
  <c r="H77"/>
  <c r="G81"/>
  <c r="H81"/>
  <c r="G85"/>
  <c r="H85"/>
  <c r="G89"/>
  <c r="H89"/>
  <c r="G93"/>
  <c r="H93"/>
  <c r="G76"/>
  <c r="H76"/>
  <c r="G84"/>
  <c r="K84" s="1"/>
  <c r="H84"/>
  <c r="G105"/>
  <c r="H105"/>
  <c r="G120"/>
  <c r="K120" s="1"/>
  <c r="H120"/>
  <c r="G162"/>
  <c r="H162"/>
  <c r="G79"/>
  <c r="K79" s="1"/>
  <c r="H79"/>
  <c r="G83"/>
  <c r="H83"/>
  <c r="G91"/>
  <c r="K91" s="1"/>
  <c r="H91"/>
  <c r="G124"/>
  <c r="H124"/>
  <c r="G78"/>
  <c r="K78" s="1"/>
  <c r="H78"/>
  <c r="G86"/>
  <c r="H86"/>
  <c r="G90"/>
  <c r="K90" s="1"/>
  <c r="H90"/>
  <c r="G94"/>
  <c r="H94"/>
  <c r="G102"/>
  <c r="K102" s="1"/>
  <c r="H102"/>
  <c r="G134"/>
  <c r="H134"/>
  <c r="G126"/>
  <c r="H126"/>
  <c r="G125"/>
  <c r="H125"/>
  <c r="G122"/>
  <c r="K122" s="1"/>
  <c r="H122"/>
  <c r="G121"/>
  <c r="H121"/>
  <c r="G57"/>
  <c r="K57" s="1"/>
  <c r="G95"/>
  <c r="K95" s="1"/>
  <c r="G99"/>
  <c r="K99" s="1"/>
  <c r="G107"/>
  <c r="K107" s="1"/>
  <c r="G115"/>
  <c r="K115" s="1"/>
  <c r="H230"/>
  <c r="G230"/>
  <c r="H234"/>
  <c r="G234"/>
  <c r="K234" s="1"/>
  <c r="H266"/>
  <c r="G266"/>
  <c r="K226"/>
  <c r="G82"/>
  <c r="K82" s="1"/>
  <c r="G138"/>
  <c r="H229"/>
  <c r="G229"/>
  <c r="H233"/>
  <c r="G233"/>
  <c r="H257"/>
  <c r="G257"/>
  <c r="H261"/>
  <c r="G261"/>
  <c r="H265"/>
  <c r="G265"/>
  <c r="H269"/>
  <c r="G269"/>
  <c r="G40"/>
  <c r="K40" s="1"/>
  <c r="G117"/>
  <c r="K117" s="1"/>
  <c r="G137"/>
  <c r="K137" s="1"/>
  <c r="H228"/>
  <c r="G228"/>
  <c r="H232"/>
  <c r="G232"/>
  <c r="H244"/>
  <c r="G244"/>
  <c r="H252"/>
  <c r="G252"/>
  <c r="H256"/>
  <c r="G256"/>
  <c r="H260"/>
  <c r="G260"/>
  <c r="H268"/>
  <c r="G268"/>
  <c r="G96"/>
  <c r="K96" s="1"/>
  <c r="G100"/>
  <c r="K100" s="1"/>
  <c r="G108"/>
  <c r="G116"/>
  <c r="G132"/>
  <c r="K132" s="1"/>
  <c r="G136"/>
  <c r="K136" s="1"/>
  <c r="G164"/>
  <c r="H231"/>
  <c r="G231"/>
  <c r="H251"/>
  <c r="G251"/>
  <c r="H259"/>
  <c r="G259"/>
  <c r="H267"/>
  <c r="K267" s="1"/>
  <c r="G267"/>
  <c r="K42"/>
  <c r="K144"/>
  <c r="K154"/>
  <c r="K255"/>
  <c r="K18"/>
  <c r="K26"/>
  <c r="K179"/>
  <c r="K119"/>
  <c r="K128"/>
  <c r="K159"/>
  <c r="K264"/>
  <c r="K270"/>
  <c r="K21"/>
  <c r="K130"/>
  <c r="K104"/>
  <c r="K127"/>
  <c r="K129"/>
  <c r="K140"/>
  <c r="K149"/>
  <c r="K239"/>
  <c r="K19"/>
  <c r="K27"/>
  <c r="K221"/>
  <c r="K106"/>
  <c r="K109"/>
  <c r="K123"/>
  <c r="K245"/>
  <c r="K247"/>
  <c r="K66"/>
  <c r="K26" i="16"/>
  <c r="K24"/>
  <c r="K23"/>
  <c r="K28"/>
  <c r="F38"/>
  <c r="K17" i="15"/>
  <c r="K18"/>
  <c r="F38"/>
  <c r="K131" i="14"/>
  <c r="K139"/>
  <c r="K141"/>
  <c r="K146"/>
  <c r="K151"/>
  <c r="K156"/>
  <c r="K161"/>
  <c r="K205"/>
  <c r="K241"/>
  <c r="K249"/>
  <c r="K248"/>
  <c r="K193"/>
  <c r="K188"/>
  <c r="K152"/>
  <c r="K142"/>
  <c r="K219"/>
  <c r="K215"/>
  <c r="K213"/>
  <c r="K211"/>
  <c r="K207"/>
  <c r="K204"/>
  <c r="K202"/>
  <c r="K200"/>
  <c r="K197"/>
  <c r="K190"/>
  <c r="K187"/>
  <c r="K185"/>
  <c r="K183"/>
  <c r="K177"/>
  <c r="K175"/>
  <c r="K171"/>
  <c r="K169"/>
  <c r="K167"/>
  <c r="K114"/>
  <c r="K111"/>
  <c r="K103"/>
  <c r="K75"/>
  <c r="K73"/>
  <c r="K71"/>
  <c r="K93"/>
  <c r="K87"/>
  <c r="K72"/>
  <c r="K69"/>
  <c r="K68"/>
  <c r="K67"/>
  <c r="K54"/>
  <c r="K38"/>
  <c r="K37"/>
  <c r="K36"/>
  <c r="K33"/>
  <c r="K32"/>
  <c r="K30"/>
  <c r="K29"/>
  <c r="K25"/>
  <c r="K23"/>
  <c r="K22"/>
  <c r="K64"/>
  <c r="K63"/>
  <c r="K62"/>
  <c r="K59"/>
  <c r="K56"/>
  <c r="K55"/>
  <c r="K34"/>
  <c r="K98"/>
  <c r="K51"/>
  <c r="K242"/>
  <c r="K97"/>
  <c r="K138"/>
  <c r="K76"/>
  <c r="H243"/>
  <c r="K243" s="1"/>
  <c r="K20"/>
  <c r="K24"/>
  <c r="K28"/>
  <c r="K31"/>
  <c r="K35"/>
  <c r="K53"/>
  <c r="K58"/>
  <c r="K65"/>
  <c r="K70"/>
  <c r="K74"/>
  <c r="K88"/>
  <c r="K92"/>
  <c r="K101"/>
  <c r="K108"/>
  <c r="K112"/>
  <c r="K116"/>
  <c r="K118"/>
  <c r="K133"/>
  <c r="K147"/>
  <c r="K157"/>
  <c r="K164"/>
  <c r="K165"/>
  <c r="K173"/>
  <c r="K181"/>
  <c r="K192"/>
  <c r="K195"/>
  <c r="K198"/>
  <c r="K209"/>
  <c r="K217"/>
  <c r="H223"/>
  <c r="K223" s="1"/>
  <c r="K235"/>
  <c r="K240"/>
  <c r="K250"/>
  <c r="K258"/>
  <c r="K256" l="1"/>
  <c r="K268"/>
  <c r="K244"/>
  <c r="K251"/>
  <c r="K228"/>
  <c r="K36" i="15"/>
  <c r="K27"/>
  <c r="K265" i="14"/>
  <c r="K257"/>
  <c r="K229"/>
  <c r="K121"/>
  <c r="K134"/>
  <c r="K94"/>
  <c r="K124"/>
  <c r="K83"/>
  <c r="K162"/>
  <c r="K105"/>
  <c r="K89"/>
  <c r="K266"/>
  <c r="K230"/>
  <c r="H271"/>
  <c r="K259"/>
  <c r="G271"/>
  <c r="K35" i="15"/>
  <c r="K19" i="16"/>
  <c r="K18"/>
  <c r="K17"/>
  <c r="K22" i="15"/>
  <c r="K24"/>
  <c r="K32"/>
  <c r="K21"/>
  <c r="K23"/>
  <c r="K29"/>
  <c r="K31"/>
  <c r="K260" i="14"/>
  <c r="K252"/>
  <c r="K232"/>
  <c r="K269"/>
  <c r="K261"/>
  <c r="K233"/>
  <c r="K126"/>
  <c r="K85"/>
  <c r="K231"/>
  <c r="K125"/>
  <c r="K86"/>
  <c r="K81"/>
  <c r="H38" i="16"/>
  <c r="G38"/>
  <c r="H38" i="15"/>
  <c r="G38"/>
  <c r="K271" i="14" l="1"/>
  <c r="K38" i="16"/>
  <c r="K38" i="15"/>
</calcChain>
</file>

<file path=xl/sharedStrings.xml><?xml version="1.0" encoding="utf-8"?>
<sst xmlns="http://schemas.openxmlformats.org/spreadsheetml/2006/main" count="500" uniqueCount="262">
  <si>
    <t>Аптека</t>
  </si>
  <si>
    <t>Санитарка</t>
  </si>
  <si>
    <t>Главный бухгалтер</t>
  </si>
  <si>
    <t xml:space="preserve">Водитель автомобиля </t>
  </si>
  <si>
    <t xml:space="preserve">Слесарь по ремонту автомобиля </t>
  </si>
  <si>
    <t>Врач- стоматолог- ортопед</t>
  </si>
  <si>
    <t>Медицинская сестра</t>
  </si>
  <si>
    <t>Медицинская сестра- диетическая</t>
  </si>
  <si>
    <t>Главный врач</t>
  </si>
  <si>
    <t>Врач- профпатолог</t>
  </si>
  <si>
    <t>Врач- клинический фармаколог</t>
  </si>
  <si>
    <t xml:space="preserve">Начальник отдела кадров </t>
  </si>
  <si>
    <t>Помощник врача- эпидемиолога</t>
  </si>
  <si>
    <t>Медицинская сестра процедурной</t>
  </si>
  <si>
    <t>Фельдшер</t>
  </si>
  <si>
    <t>Медицинский регистратор</t>
  </si>
  <si>
    <t>Гардеробщик</t>
  </si>
  <si>
    <t>Врач- дерматовенеролог</t>
  </si>
  <si>
    <t>Врач- педиатр участковый</t>
  </si>
  <si>
    <t xml:space="preserve">Медицинская сестра </t>
  </si>
  <si>
    <t>Врач- акушер- гинеколог</t>
  </si>
  <si>
    <t>Акушерка</t>
  </si>
  <si>
    <t>Врач- рентгенолог</t>
  </si>
  <si>
    <t xml:space="preserve">Санитарка </t>
  </si>
  <si>
    <t>Фельдшер- лаборант</t>
  </si>
  <si>
    <t xml:space="preserve">Медицинский лабораторный техник </t>
  </si>
  <si>
    <t>Врач- психиатр- нарколог</t>
  </si>
  <si>
    <t xml:space="preserve">Старшая медицинская сестра </t>
  </si>
  <si>
    <t xml:space="preserve">Медицинская сестра стерилизационной </t>
  </si>
  <si>
    <t xml:space="preserve">Фармацевт </t>
  </si>
  <si>
    <t xml:space="preserve">Бухгалтерия </t>
  </si>
  <si>
    <t xml:space="preserve">Механик гаража </t>
  </si>
  <si>
    <t>Литейщик</t>
  </si>
  <si>
    <t xml:space="preserve">Зубопротезный кабинет </t>
  </si>
  <si>
    <t xml:space="preserve">Подсобный рабочий </t>
  </si>
  <si>
    <t>Врач общей практики (семейный врач)</t>
  </si>
  <si>
    <t xml:space="preserve">Медицинская сестра врача общей практики </t>
  </si>
  <si>
    <t xml:space="preserve">Заместитель главного врача по медицинской части </t>
  </si>
  <si>
    <t xml:space="preserve">Заместитель главного врача по медицинскому обслуживанию населения </t>
  </si>
  <si>
    <t>Заместитель главного врача по экономическим вопросам</t>
  </si>
  <si>
    <t xml:space="preserve">Главная медицинская сестра </t>
  </si>
  <si>
    <t>Специалист по кадрам</t>
  </si>
  <si>
    <t>Делопроизводитель</t>
  </si>
  <si>
    <t xml:space="preserve">Дерматовенерологический кабинет </t>
  </si>
  <si>
    <t xml:space="preserve">Детская консультация </t>
  </si>
  <si>
    <t>Дневной стационар</t>
  </si>
  <si>
    <t xml:space="preserve">Женская консультация </t>
  </si>
  <si>
    <t xml:space="preserve">Врач- инфекционист </t>
  </si>
  <si>
    <t>Заведующий рентгенологическим кабинетом- врач- рентгенолог</t>
  </si>
  <si>
    <t xml:space="preserve">Рентгенлаборант </t>
  </si>
  <si>
    <t>Кабинет рентгенологии</t>
  </si>
  <si>
    <t xml:space="preserve">Врач ультразвуковой диагностики </t>
  </si>
  <si>
    <t xml:space="preserve">Кабинет функциональной диагностики </t>
  </si>
  <si>
    <t xml:space="preserve">Кабинет медицинской профилактики </t>
  </si>
  <si>
    <t xml:space="preserve">Клинико- диагностическая лаборатория </t>
  </si>
  <si>
    <t>Наркологический кабинет</t>
  </si>
  <si>
    <t>Врач- невролог</t>
  </si>
  <si>
    <t>Врач- онколог</t>
  </si>
  <si>
    <t xml:space="preserve">Медицинский статистик </t>
  </si>
  <si>
    <t>Врач- офтальмолог</t>
  </si>
  <si>
    <t xml:space="preserve">Врач- психиатр   </t>
  </si>
  <si>
    <t>Психиатрический кабинет</t>
  </si>
  <si>
    <t>Врач- стоматолог</t>
  </si>
  <si>
    <t>Врач- стоматолог- хирург</t>
  </si>
  <si>
    <t>Врач- кардиолог</t>
  </si>
  <si>
    <t>Медицинская сестра участковая</t>
  </si>
  <si>
    <t>Терапевтический кабинет</t>
  </si>
  <si>
    <t>Медицинская сестра по массажу</t>
  </si>
  <si>
    <t>Медицинская сестра по физиотерапии</t>
  </si>
  <si>
    <t>Инструктор по лечебной физкультуре</t>
  </si>
  <si>
    <t>Физиотерапевтический кабинет</t>
  </si>
  <si>
    <t xml:space="preserve">Врач- фтизиатр   </t>
  </si>
  <si>
    <t>Фтизиатрический кабинет (туберкулезный)</t>
  </si>
  <si>
    <t>Врач- хирург</t>
  </si>
  <si>
    <t>Врач- уролог</t>
  </si>
  <si>
    <t>Хирургический кабинет</t>
  </si>
  <si>
    <t>Врач- эндокринолог</t>
  </si>
  <si>
    <t>Пост скорой медицинской помощи</t>
  </si>
  <si>
    <t>Приемный покой</t>
  </si>
  <si>
    <t>Заведующий отделением врач- терапевт</t>
  </si>
  <si>
    <t>Заведующий отделением врач- акушер- гинеколог</t>
  </si>
  <si>
    <t>Сестра- хозяйка</t>
  </si>
  <si>
    <t>Врач- терапевт</t>
  </si>
  <si>
    <t xml:space="preserve">Медицинская сестра перевязочной </t>
  </si>
  <si>
    <t>Врач- трансфузиолог</t>
  </si>
  <si>
    <t>Операционная медицинская сестра</t>
  </si>
  <si>
    <t>Медицинская сестра- анестезист</t>
  </si>
  <si>
    <t>Медицинская сестра по трансфузиологии</t>
  </si>
  <si>
    <t>Операционный блок (в т.ч. группа анестезиологии- реанимации)</t>
  </si>
  <si>
    <t>Орловский ФАП</t>
  </si>
  <si>
    <t>Красновский ФАП</t>
  </si>
  <si>
    <t>Залесьевский ФАП</t>
  </si>
  <si>
    <t>Н.Быковский ФАП</t>
  </si>
  <si>
    <t>Четыровский ФАП</t>
  </si>
  <si>
    <t>Шпановский ФАП</t>
  </si>
  <si>
    <t>Васильевский ФАП</t>
  </si>
  <si>
    <t>Н.Фейзулловский ФАП</t>
  </si>
  <si>
    <t>Плодосовхозский ФАП</t>
  </si>
  <si>
    <t>Ерандаевский ФАП</t>
  </si>
  <si>
    <t>Ст.Юреевский ФАП</t>
  </si>
  <si>
    <t>Ст.Кармалинский ФАП</t>
  </si>
  <si>
    <t>Юмратский ФАП</t>
  </si>
  <si>
    <t>Ст.Фейзулловский ФАП</t>
  </si>
  <si>
    <t>Вл.Трудинский ФАП</t>
  </si>
  <si>
    <t>М.Чесноковский ФАП</t>
  </si>
  <si>
    <t>Б.Константиновский ФАП</t>
  </si>
  <si>
    <t>Белоозерный ФАП</t>
  </si>
  <si>
    <t>М.Максимкинский ФАП</t>
  </si>
  <si>
    <t>Ст.Мамыковский ФАП</t>
  </si>
  <si>
    <t>Экспедитор</t>
  </si>
  <si>
    <t>Сторож</t>
  </si>
  <si>
    <t>Врач- анестезиолог- реаниматолог</t>
  </si>
  <si>
    <t>Структурное подразделение</t>
  </si>
  <si>
    <t xml:space="preserve">Наименование </t>
  </si>
  <si>
    <t>Код</t>
  </si>
  <si>
    <t>Профессия (должность)</t>
  </si>
  <si>
    <t>Количество штатных единиц</t>
  </si>
  <si>
    <t>Оклад (тарифная ставка), руб.</t>
  </si>
  <si>
    <t>стаж</t>
  </si>
  <si>
    <t>сельск</t>
  </si>
  <si>
    <t>вред</t>
  </si>
  <si>
    <t>класс</t>
  </si>
  <si>
    <t>ненормированный раб.день</t>
  </si>
  <si>
    <t>Надбавка</t>
  </si>
  <si>
    <t>Месячный фонд заработной платы, руб.</t>
  </si>
  <si>
    <t xml:space="preserve">Примечание </t>
  </si>
  <si>
    <t>Ст.Максимкинский ФАП</t>
  </si>
  <si>
    <t>Провизор</t>
  </si>
  <si>
    <t xml:space="preserve">Медицинская сестра процедурной </t>
  </si>
  <si>
    <t>Кладовщик</t>
  </si>
  <si>
    <t>Врач- терапевт участковый</t>
  </si>
  <si>
    <t xml:space="preserve">Зубной техник  </t>
  </si>
  <si>
    <t>Унифицированная форма №Т-3</t>
  </si>
  <si>
    <t xml:space="preserve">Утверждена постановлением </t>
  </si>
  <si>
    <t xml:space="preserve">Госкомстата России </t>
  </si>
  <si>
    <t>от 05.01.2004 №1</t>
  </si>
  <si>
    <t>0301017</t>
  </si>
  <si>
    <t>Форма по ОКУД</t>
  </si>
  <si>
    <t>по ОКПО</t>
  </si>
  <si>
    <t xml:space="preserve">Номер документа </t>
  </si>
  <si>
    <t xml:space="preserve">Дата </t>
  </si>
  <si>
    <t xml:space="preserve">                             Штатное расписание </t>
  </si>
  <si>
    <t xml:space="preserve">УТВЕРЖДЕНО </t>
  </si>
  <si>
    <t xml:space="preserve">Итого по документу </t>
  </si>
  <si>
    <t xml:space="preserve">Надеждинское отделение врача общей практики </t>
  </si>
  <si>
    <t xml:space="preserve">Ермаковское отделение врача общей практики </t>
  </si>
  <si>
    <t xml:space="preserve">Ново- Кармалинское отделение врача общей практики </t>
  </si>
  <si>
    <t xml:space="preserve">Тенеевское отделение врача общей практики </t>
  </si>
  <si>
    <t xml:space="preserve">Заместитель главного врача по поликлинике </t>
  </si>
  <si>
    <t>Здравпункт средней школы</t>
  </si>
  <si>
    <t xml:space="preserve">Процедурный кабинет </t>
  </si>
  <si>
    <t xml:space="preserve">Регистратура </t>
  </si>
  <si>
    <t xml:space="preserve">Смотровой кабинет </t>
  </si>
  <si>
    <t xml:space="preserve">Акушерка </t>
  </si>
  <si>
    <t xml:space="preserve">Стерилизационная </t>
  </si>
  <si>
    <t xml:space="preserve">Медицинская сестра участковая  </t>
  </si>
  <si>
    <t xml:space="preserve">Врач- стоматолог </t>
  </si>
  <si>
    <t xml:space="preserve">Стоматологический кабинет </t>
  </si>
  <si>
    <t>Лево- Салаванский ФАП</t>
  </si>
  <si>
    <t>Б.Романовский ФАП</t>
  </si>
  <si>
    <t>Старо- Ивановский ФАП</t>
  </si>
  <si>
    <t xml:space="preserve"> Погрузинский ФАП</t>
  </si>
  <si>
    <t xml:space="preserve">Отделение коек сестринского ухода </t>
  </si>
  <si>
    <t xml:space="preserve">Санитарка- буфетчица </t>
  </si>
  <si>
    <t>Врач-  педиатр</t>
  </si>
  <si>
    <t xml:space="preserve">Врач-  терапевт </t>
  </si>
  <si>
    <t xml:space="preserve">              Государственное бюджетное учреждение здравоохранения  </t>
  </si>
  <si>
    <t>Самарской области "Кошкинская центральная районная больница"</t>
  </si>
  <si>
    <t>Ст.Шенталинский ФАП</t>
  </si>
  <si>
    <t xml:space="preserve">Здравпункт </t>
  </si>
  <si>
    <t xml:space="preserve">Врач по медицинской профилактике </t>
  </si>
  <si>
    <t xml:space="preserve">Оператор стиральных машин </t>
  </si>
  <si>
    <t xml:space="preserve">Специалист по охране труда </t>
  </si>
  <si>
    <t xml:space="preserve">Врач функциональной диагностики </t>
  </si>
  <si>
    <t xml:space="preserve">Заведующий стоматологическим кабинетом- врач- стоматолог </t>
  </si>
  <si>
    <t xml:space="preserve">Главный врач </t>
  </si>
  <si>
    <t>Бухгалтерия</t>
  </si>
  <si>
    <t xml:space="preserve">Бухгалтер </t>
  </si>
  <si>
    <t>Общебольничный медицинский персонал</t>
  </si>
  <si>
    <t>Заместитель главного врача по гражданской обороне и мобилизационной работе</t>
  </si>
  <si>
    <t>Поликлиника</t>
  </si>
  <si>
    <t>Общебольничный немедицинский персонал</t>
  </si>
  <si>
    <t xml:space="preserve">Врач-профпатолог </t>
  </si>
  <si>
    <t>Начальник гаража</t>
  </si>
  <si>
    <t>Оператор электронно-вычислительных и вычислительных машин</t>
  </si>
  <si>
    <t>Секретарь</t>
  </si>
  <si>
    <t xml:space="preserve">Административно-хозяйственный персонал </t>
  </si>
  <si>
    <t>Заведующий хозяйством</t>
  </si>
  <si>
    <t xml:space="preserve">Заведующий детской консультацией-врач- педиатр </t>
  </si>
  <si>
    <t xml:space="preserve">Врач-детский хирург </t>
  </si>
  <si>
    <t xml:space="preserve">Врач- терапевт </t>
  </si>
  <si>
    <t>Кабинет невролога</t>
  </si>
  <si>
    <t>Кабинет онколога</t>
  </si>
  <si>
    <t>Кабинет офтальмолога</t>
  </si>
  <si>
    <t>Кабинет оториноларинголога</t>
  </si>
  <si>
    <t>Врач- оториноларинголог</t>
  </si>
  <si>
    <t>Кабинет эндокринолога</t>
  </si>
  <si>
    <t>Кабинет уролога</t>
  </si>
  <si>
    <t>Кабинет кардиолога</t>
  </si>
  <si>
    <t>Врач- травматолог-ортопед</t>
  </si>
  <si>
    <t>Кабинет плановых прививок</t>
  </si>
  <si>
    <t>Кабинет дерматовенеролога</t>
  </si>
  <si>
    <t>Врач-эндоскопист</t>
  </si>
  <si>
    <t>Кабинет инфекциониста</t>
  </si>
  <si>
    <t>Прививочный кабинет</t>
  </si>
  <si>
    <t>Кабинет ультрозвуковой диагностики</t>
  </si>
  <si>
    <t xml:space="preserve">Врач ультрозвуковой диагностики </t>
  </si>
  <si>
    <t>Врач-физиотерапевт</t>
  </si>
  <si>
    <t xml:space="preserve">Заведующий фельдшерским здравпунктом- фельдшер (медицинская сестра) </t>
  </si>
  <si>
    <t>Заведующий клинико-диагностической лабораторией- врач-лаборант</t>
  </si>
  <si>
    <t>Зубной врач</t>
  </si>
  <si>
    <t>Заведующий фельдшерско- акушерским пунктом- фельдшер (акушер, медицинская сестра)</t>
  </si>
  <si>
    <t>Ульяновский ФАП</t>
  </si>
  <si>
    <t>Кабинет неотложной помощи</t>
  </si>
  <si>
    <t xml:space="preserve">Фельдшер </t>
  </si>
  <si>
    <t>Заведующий отделением - врач- педиатр</t>
  </si>
  <si>
    <t>Заведующий хирургическим отделением- врач- хирург</t>
  </si>
  <si>
    <t>Медицинская сестра палатная (постовая)</t>
  </si>
  <si>
    <t>Горяинов Ю.А.</t>
  </si>
  <si>
    <t>Тип финансирования: ОМС</t>
  </si>
  <si>
    <t>Тип финансирования: ОБЛАСТНОЙ БЮДЖЕТ</t>
  </si>
  <si>
    <t>Тип финансирования: Внебюджетная деятельность</t>
  </si>
  <si>
    <t>Врач- ренгенолог</t>
  </si>
  <si>
    <t>Акушерка (медицинская сестра)</t>
  </si>
  <si>
    <t>Гинекологическое отделение стационара</t>
  </si>
  <si>
    <t>Педиатрическое отделение стационара</t>
  </si>
  <si>
    <t>Терапевтическое отделение стационара</t>
  </si>
  <si>
    <t>Хирургическое отделение стационара</t>
  </si>
  <si>
    <t>Начальник отдела кадров  _________________________________  Егорова Т.Н.</t>
  </si>
  <si>
    <t>Главный врач                            _________________________________  Горяинов Ю.А.</t>
  </si>
  <si>
    <t>Зам.гл. врача по экономическим вопросам __________________  Санникова О.И.</t>
  </si>
  <si>
    <t>Зам.гл.врача по экономическим вопросам</t>
  </si>
  <si>
    <t>Санникова О.И.</t>
  </si>
  <si>
    <t>Егорова Т.Н.</t>
  </si>
  <si>
    <t>Медицинский психолог</t>
  </si>
  <si>
    <t xml:space="preserve">Слесарь по ремонту автомобилей </t>
  </si>
  <si>
    <t>Водитель автомобиля скорой медицинской помощи</t>
  </si>
  <si>
    <t>Заведующий терапевтическим отделением- врач- терапевт</t>
  </si>
  <si>
    <t>Фельдшер (медицинская сестра)</t>
  </si>
  <si>
    <t>Младшая медицинская сестра по уходу за больными</t>
  </si>
  <si>
    <t>Специалист по закупкам</t>
  </si>
  <si>
    <t>Кассир</t>
  </si>
  <si>
    <t>Уборщик служебных помещений</t>
  </si>
  <si>
    <t>Заместитель главного врача по клинико-экспортной работе</t>
  </si>
  <si>
    <t>Медицинская сестра ВОП</t>
  </si>
  <si>
    <t>Начальник отдела( компьтерного обеспечения)</t>
  </si>
  <si>
    <t xml:space="preserve">Штат в количестве 25,00 единиц </t>
  </si>
  <si>
    <t>ПОЛИКЛИНИКА</t>
  </si>
  <si>
    <t>СТАЦИОНАР</t>
  </si>
  <si>
    <t>Электромантер по ремонту и обслуживанию электрооборудования</t>
  </si>
  <si>
    <t>Санитарка -буфетчица</t>
  </si>
  <si>
    <t xml:space="preserve">Санитар </t>
  </si>
  <si>
    <t xml:space="preserve">на 01 января 2018 года </t>
  </si>
  <si>
    <t>270-а</t>
  </si>
  <si>
    <t>Приказом от 11 декабря 2017 г. № 270-а</t>
  </si>
  <si>
    <t xml:space="preserve">Штат в количестве 17,25 единиц </t>
  </si>
  <si>
    <t xml:space="preserve">Штат в количестве  368,75  единиц </t>
  </si>
  <si>
    <t>Бухгалтер 2категории</t>
  </si>
  <si>
    <t>Бухгалтер 1 категории</t>
  </si>
  <si>
    <t>Экономист 1 категории</t>
  </si>
  <si>
    <t>Программист 1 категории</t>
  </si>
  <si>
    <t>Юрисконсульт 1 категории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</si>
</sst>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8"/>
      <color theme="1"/>
      <name val="Monotype Corsiva"/>
      <family val="4"/>
      <charset val="204"/>
    </font>
    <font>
      <sz val="18"/>
      <color theme="1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4"/>
      <color theme="1"/>
      <name val="Monotype Corsiva"/>
      <family val="4"/>
      <charset val="204"/>
    </font>
    <font>
      <b/>
      <i/>
      <sz val="14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4" fontId="4" fillId="0" borderId="1" xfId="0" applyNumberFormat="1" applyFont="1" applyBorder="1"/>
    <xf numFmtId="4" fontId="4" fillId="0" borderId="4" xfId="0" applyNumberFormat="1" applyFont="1" applyBorder="1"/>
    <xf numFmtId="0" fontId="3" fillId="0" borderId="1" xfId="0" applyFont="1" applyBorder="1"/>
    <xf numFmtId="49" fontId="3" fillId="0" borderId="1" xfId="0" applyNumberFormat="1" applyFont="1" applyBorder="1" applyAlignment="1">
      <alignment horizontal="center"/>
    </xf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7" fillId="0" borderId="0" xfId="0" applyFont="1"/>
    <xf numFmtId="0" fontId="0" fillId="0" borderId="7" xfId="0" applyBorder="1"/>
    <xf numFmtId="4" fontId="8" fillId="0" borderId="1" xfId="0" applyNumberFormat="1" applyFont="1" applyBorder="1"/>
    <xf numFmtId="4" fontId="0" fillId="0" borderId="0" xfId="0" applyNumberFormat="1"/>
    <xf numFmtId="0" fontId="1" fillId="0" borderId="0" xfId="0" applyFont="1"/>
    <xf numFmtId="0" fontId="9" fillId="0" borderId="0" xfId="0" applyFont="1"/>
    <xf numFmtId="0" fontId="4" fillId="0" borderId="0" xfId="0" applyFont="1" applyAlignment="1">
      <alignment horizontal="right" wrapText="1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8" fillId="0" borderId="4" xfId="0" applyFont="1" applyBorder="1"/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0" fontId="3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5" fillId="0" borderId="0" xfId="0" applyFont="1"/>
    <xf numFmtId="0" fontId="12" fillId="0" borderId="0" xfId="0" applyFont="1"/>
    <xf numFmtId="0" fontId="13" fillId="0" borderId="0" xfId="0" applyFont="1"/>
    <xf numFmtId="0" fontId="3" fillId="0" borderId="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4" fontId="5" fillId="0" borderId="0" xfId="0" applyNumberFormat="1" applyFont="1"/>
    <xf numFmtId="4" fontId="14" fillId="0" borderId="0" xfId="0" applyNumberFormat="1" applyFont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0" fontId="1" fillId="0" borderId="2" xfId="0" applyFont="1" applyBorder="1" applyAlignment="1">
      <alignment horizontal="center" vertical="top" wrapText="1"/>
    </xf>
    <xf numFmtId="4" fontId="0" fillId="2" borderId="0" xfId="0" applyNumberFormat="1" applyFill="1"/>
    <xf numFmtId="0" fontId="0" fillId="2" borderId="0" xfId="0" applyFill="1"/>
    <xf numFmtId="0" fontId="4" fillId="2" borderId="1" xfId="0" applyFont="1" applyFill="1" applyBorder="1" applyAlignment="1">
      <alignment wrapText="1"/>
    </xf>
    <xf numFmtId="4" fontId="4" fillId="2" borderId="1" xfId="0" applyNumberFormat="1" applyFont="1" applyFill="1" applyBorder="1"/>
    <xf numFmtId="0" fontId="4" fillId="0" borderId="1" xfId="0" applyFont="1" applyBorder="1" applyAlignment="1">
      <alignment horizontal="left" vertical="center" wrapText="1"/>
    </xf>
    <xf numFmtId="0" fontId="3" fillId="2" borderId="1" xfId="0" applyFont="1" applyFill="1" applyBorder="1"/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right" vertical="center"/>
    </xf>
    <xf numFmtId="4" fontId="4" fillId="0" borderId="6" xfId="0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 applyAlignment="1">
      <alignment horizontal="right" vertical="center"/>
    </xf>
    <xf numFmtId="4" fontId="2" fillId="0" borderId="0" xfId="0" applyNumberFormat="1" applyFont="1"/>
    <xf numFmtId="4" fontId="15" fillId="0" borderId="0" xfId="0" applyNumberFormat="1" applyFont="1"/>
    <xf numFmtId="0" fontId="2" fillId="0" borderId="0" xfId="0" applyFont="1"/>
    <xf numFmtId="2" fontId="4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 wrapText="1"/>
    </xf>
    <xf numFmtId="3" fontId="4" fillId="0" borderId="1" xfId="0" applyNumberFormat="1" applyFont="1" applyBorder="1"/>
    <xf numFmtId="3" fontId="4" fillId="0" borderId="4" xfId="0" applyNumberFormat="1" applyFont="1" applyBorder="1"/>
    <xf numFmtId="1" fontId="3" fillId="0" borderId="1" xfId="0" applyNumberFormat="1" applyFont="1" applyBorder="1" applyAlignment="1">
      <alignment horizontal="right" vertical="center"/>
    </xf>
    <xf numFmtId="1" fontId="4" fillId="0" borderId="1" xfId="0" applyNumberFormat="1" applyFont="1" applyBorder="1" applyAlignment="1">
      <alignment horizontal="right" vertical="center"/>
    </xf>
    <xf numFmtId="1" fontId="4" fillId="0" borderId="4" xfId="0" applyNumberFormat="1" applyFont="1" applyBorder="1"/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2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0" fillId="0" borderId="0" xfId="0" applyAlignment="1"/>
    <xf numFmtId="0" fontId="0" fillId="0" borderId="4" xfId="0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00FF00"/>
      <color rgb="FF00FF99"/>
      <color rgb="FFFF0066"/>
      <color rgb="FF9966FF"/>
      <color rgb="FFFF00FF"/>
      <color rgb="FF800080"/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91"/>
  <sheetViews>
    <sheetView topLeftCell="A262" workbookViewId="0">
      <selection activeCell="A279" sqref="A279:H286"/>
    </sheetView>
  </sheetViews>
  <sheetFormatPr defaultRowHeight="15"/>
  <cols>
    <col min="1" max="1" width="19.42578125" customWidth="1"/>
    <col min="2" max="2" width="3.28515625" customWidth="1"/>
    <col min="3" max="3" width="36.28515625" customWidth="1"/>
    <col min="4" max="4" width="7.42578125" customWidth="1"/>
    <col min="5" max="5" width="10.42578125" customWidth="1"/>
    <col min="6" max="6" width="8.5703125" customWidth="1"/>
    <col min="7" max="7" width="8.85546875" customWidth="1"/>
    <col min="8" max="8" width="8.5703125" customWidth="1"/>
    <col min="9" max="9" width="6.5703125" customWidth="1"/>
    <col min="10" max="10" width="6.85546875" customWidth="1"/>
    <col min="11" max="11" width="10" customWidth="1"/>
    <col min="12" max="12" width="4.28515625" customWidth="1"/>
  </cols>
  <sheetData>
    <row r="1" spans="1:12" ht="18.75">
      <c r="A1" s="25" t="s">
        <v>219</v>
      </c>
      <c r="B1" s="26"/>
      <c r="C1" s="26"/>
      <c r="I1" s="73" t="s">
        <v>132</v>
      </c>
      <c r="J1" s="73"/>
      <c r="K1" s="73"/>
    </row>
    <row r="2" spans="1:12" ht="18.75">
      <c r="A2" s="74" t="s">
        <v>166</v>
      </c>
      <c r="B2" s="74"/>
      <c r="C2" s="74"/>
      <c r="D2" s="74"/>
      <c r="E2" s="74"/>
      <c r="I2" s="73" t="s">
        <v>133</v>
      </c>
      <c r="J2" s="73"/>
      <c r="K2" s="73"/>
    </row>
    <row r="3" spans="1:12" ht="18.75">
      <c r="A3" s="75" t="s">
        <v>167</v>
      </c>
      <c r="B3" s="75"/>
      <c r="C3" s="75"/>
      <c r="D3" s="75"/>
      <c r="E3" s="75"/>
      <c r="I3" s="73" t="s">
        <v>134</v>
      </c>
      <c r="J3" s="73"/>
      <c r="K3" s="73"/>
    </row>
    <row r="4" spans="1:12">
      <c r="I4" s="73" t="s">
        <v>135</v>
      </c>
      <c r="J4" s="73"/>
      <c r="K4" s="73"/>
    </row>
    <row r="5" spans="1:12">
      <c r="I5" s="42"/>
      <c r="J5" s="42"/>
      <c r="K5" s="42"/>
    </row>
    <row r="6" spans="1:12">
      <c r="I6" s="76" t="s">
        <v>137</v>
      </c>
      <c r="J6" s="77"/>
      <c r="K6" s="1" t="s">
        <v>114</v>
      </c>
    </row>
    <row r="7" spans="1:12">
      <c r="I7" s="76" t="s">
        <v>138</v>
      </c>
      <c r="J7" s="77"/>
      <c r="K7" s="7" t="s">
        <v>136</v>
      </c>
    </row>
    <row r="8" spans="1:12">
      <c r="K8" s="6"/>
    </row>
    <row r="9" spans="1:12">
      <c r="K9" s="6"/>
    </row>
    <row r="10" spans="1:12" ht="23.25">
      <c r="A10" s="8" t="s">
        <v>141</v>
      </c>
      <c r="B10" s="8"/>
      <c r="G10" s="78" t="s">
        <v>142</v>
      </c>
      <c r="H10" s="78"/>
    </row>
    <row r="11" spans="1:12" ht="36">
      <c r="A11" s="10"/>
      <c r="B11" s="67" t="s">
        <v>252</v>
      </c>
      <c r="C11" s="68"/>
      <c r="D11" s="38" t="s">
        <v>139</v>
      </c>
      <c r="E11" s="9" t="s">
        <v>140</v>
      </c>
      <c r="G11" s="15" t="s">
        <v>254</v>
      </c>
      <c r="H11" s="15"/>
      <c r="I11" s="15"/>
      <c r="J11" s="15"/>
    </row>
    <row r="12" spans="1:12">
      <c r="D12" s="17" t="s">
        <v>253</v>
      </c>
      <c r="E12" s="18">
        <v>43080</v>
      </c>
      <c r="G12" s="15" t="s">
        <v>256</v>
      </c>
      <c r="H12" s="15"/>
      <c r="I12" s="15"/>
      <c r="J12" s="15"/>
    </row>
    <row r="13" spans="1:12">
      <c r="C13" s="11"/>
      <c r="D13" s="11"/>
      <c r="E13" s="11"/>
      <c r="F13" s="11"/>
      <c r="G13" s="11"/>
      <c r="H13" s="11"/>
      <c r="I13" s="11"/>
      <c r="J13" s="11"/>
      <c r="K13" s="11"/>
    </row>
    <row r="14" spans="1:12">
      <c r="A14" s="69" t="s">
        <v>112</v>
      </c>
      <c r="B14" s="69"/>
      <c r="C14" s="70" t="s">
        <v>115</v>
      </c>
      <c r="D14" s="70" t="s">
        <v>116</v>
      </c>
      <c r="E14" s="70" t="s">
        <v>117</v>
      </c>
      <c r="F14" s="72" t="s">
        <v>123</v>
      </c>
      <c r="G14" s="72"/>
      <c r="H14" s="72"/>
      <c r="I14" s="72"/>
      <c r="J14" s="72"/>
      <c r="K14" s="70" t="s">
        <v>124</v>
      </c>
      <c r="L14" s="69" t="s">
        <v>125</v>
      </c>
    </row>
    <row r="15" spans="1:12" ht="56.25">
      <c r="A15" s="38" t="s">
        <v>113</v>
      </c>
      <c r="B15" s="38" t="s">
        <v>114</v>
      </c>
      <c r="C15" s="71"/>
      <c r="D15" s="71"/>
      <c r="E15" s="71"/>
      <c r="F15" s="39" t="s">
        <v>119</v>
      </c>
      <c r="G15" s="39" t="s">
        <v>118</v>
      </c>
      <c r="H15" s="39" t="s">
        <v>120</v>
      </c>
      <c r="I15" s="39" t="s">
        <v>121</v>
      </c>
      <c r="J15" s="39" t="s">
        <v>122</v>
      </c>
      <c r="K15" s="71"/>
      <c r="L15" s="69"/>
    </row>
    <row r="16" spans="1:12">
      <c r="A16" s="1">
        <v>1</v>
      </c>
      <c r="B16" s="1">
        <v>2</v>
      </c>
      <c r="C16" s="1">
        <v>3</v>
      </c>
      <c r="D16" s="1">
        <v>4</v>
      </c>
      <c r="E16" s="1">
        <v>5</v>
      </c>
      <c r="F16" s="2">
        <v>6</v>
      </c>
      <c r="G16" s="1">
        <v>7</v>
      </c>
      <c r="H16" s="1">
        <v>8</v>
      </c>
      <c r="I16" s="1">
        <v>9</v>
      </c>
      <c r="J16" s="1">
        <v>10</v>
      </c>
      <c r="K16" s="1">
        <v>11</v>
      </c>
      <c r="L16" s="1">
        <v>12</v>
      </c>
    </row>
    <row r="17" spans="1:12">
      <c r="A17" s="84" t="s">
        <v>178</v>
      </c>
      <c r="B17" s="85"/>
      <c r="C17" s="3" t="s">
        <v>8</v>
      </c>
      <c r="D17" s="4">
        <v>1</v>
      </c>
      <c r="E17" s="47">
        <f>20900*D17*1.04</f>
        <v>21736</v>
      </c>
      <c r="F17" s="4">
        <f t="shared" ref="F17:F41" si="0">E17*25%</f>
        <v>5434</v>
      </c>
      <c r="G17" s="4">
        <f>(E17+F17)*15%</f>
        <v>4075.5</v>
      </c>
      <c r="H17" s="4">
        <v>0</v>
      </c>
      <c r="I17" s="4">
        <v>0</v>
      </c>
      <c r="J17" s="4">
        <v>0</v>
      </c>
      <c r="K17" s="4">
        <f>(E17+F17+G17+H17+I17+J17)*D17</f>
        <v>31245.5</v>
      </c>
      <c r="L17" s="4"/>
    </row>
    <row r="18" spans="1:12" ht="15" customHeight="1">
      <c r="A18" s="84"/>
      <c r="B18" s="85"/>
      <c r="C18" s="3" t="s">
        <v>37</v>
      </c>
      <c r="D18" s="4">
        <v>1</v>
      </c>
      <c r="E18" s="47">
        <v>17389</v>
      </c>
      <c r="F18" s="4">
        <f t="shared" si="0"/>
        <v>4347.25</v>
      </c>
      <c r="G18" s="4">
        <f t="shared" ref="G18:G79" si="1">(E18+F18)*15%</f>
        <v>3260.4375</v>
      </c>
      <c r="H18" s="4">
        <v>0</v>
      </c>
      <c r="I18" s="4">
        <v>0</v>
      </c>
      <c r="J18" s="4">
        <v>0</v>
      </c>
      <c r="K18" s="4">
        <f>(E18+F18+G18+H18+I18+J18)*D18</f>
        <v>24996.6875</v>
      </c>
      <c r="L18" s="4"/>
    </row>
    <row r="19" spans="1:12" ht="23.25">
      <c r="A19" s="84"/>
      <c r="B19" s="85"/>
      <c r="C19" s="3" t="s">
        <v>38</v>
      </c>
      <c r="D19" s="4">
        <v>1</v>
      </c>
      <c r="E19" s="47">
        <v>17389</v>
      </c>
      <c r="F19" s="4">
        <f t="shared" si="0"/>
        <v>4347.25</v>
      </c>
      <c r="G19" s="4">
        <f t="shared" si="1"/>
        <v>3260.4375</v>
      </c>
      <c r="H19" s="4">
        <v>0</v>
      </c>
      <c r="I19" s="4">
        <v>0</v>
      </c>
      <c r="J19" s="4">
        <v>0</v>
      </c>
      <c r="K19" s="4">
        <f t="shared" ref="K19:K81" si="2">(E19+F19+G19+H19+I19+J19)*D19</f>
        <v>24996.6875</v>
      </c>
      <c r="L19" s="4"/>
    </row>
    <row r="20" spans="1:12" ht="23.25">
      <c r="A20" s="84"/>
      <c r="B20" s="85"/>
      <c r="C20" s="3" t="s">
        <v>243</v>
      </c>
      <c r="D20" s="4">
        <v>1</v>
      </c>
      <c r="E20" s="47">
        <v>17389</v>
      </c>
      <c r="F20" s="4">
        <f t="shared" si="0"/>
        <v>4347.25</v>
      </c>
      <c r="G20" s="4">
        <f t="shared" si="1"/>
        <v>3260.4375</v>
      </c>
      <c r="H20" s="4">
        <v>0</v>
      </c>
      <c r="I20" s="4">
        <v>0</v>
      </c>
      <c r="J20" s="4">
        <v>0</v>
      </c>
      <c r="K20" s="4">
        <f t="shared" si="2"/>
        <v>24996.6875</v>
      </c>
      <c r="L20" s="4"/>
    </row>
    <row r="21" spans="1:12">
      <c r="A21" s="84"/>
      <c r="B21" s="85"/>
      <c r="C21" s="3" t="s">
        <v>148</v>
      </c>
      <c r="D21" s="4">
        <v>1</v>
      </c>
      <c r="E21" s="47">
        <v>17389</v>
      </c>
      <c r="F21" s="4">
        <f t="shared" si="0"/>
        <v>4347.25</v>
      </c>
      <c r="G21" s="4">
        <f t="shared" si="1"/>
        <v>3260.4375</v>
      </c>
      <c r="H21" s="4">
        <v>0</v>
      </c>
      <c r="I21" s="4">
        <v>0</v>
      </c>
      <c r="J21" s="4">
        <v>0</v>
      </c>
      <c r="K21" s="4">
        <f t="shared" si="2"/>
        <v>24996.6875</v>
      </c>
      <c r="L21" s="4"/>
    </row>
    <row r="22" spans="1:12">
      <c r="A22" s="84"/>
      <c r="B22" s="85"/>
      <c r="C22" s="3" t="s">
        <v>40</v>
      </c>
      <c r="D22" s="4">
        <v>1</v>
      </c>
      <c r="E22" s="47">
        <v>10899</v>
      </c>
      <c r="F22" s="4">
        <f t="shared" si="0"/>
        <v>2724.75</v>
      </c>
      <c r="G22" s="4">
        <f t="shared" si="1"/>
        <v>2043.5625</v>
      </c>
      <c r="H22" s="4">
        <f>(E22+F22)*4%</f>
        <v>544.95000000000005</v>
      </c>
      <c r="I22" s="4">
        <v>0</v>
      </c>
      <c r="J22" s="4">
        <v>0</v>
      </c>
      <c r="K22" s="4">
        <f t="shared" si="2"/>
        <v>16212.262500000001</v>
      </c>
      <c r="L22" s="4"/>
    </row>
    <row r="23" spans="1:12">
      <c r="A23" s="84"/>
      <c r="B23" s="85"/>
      <c r="C23" s="3" t="s">
        <v>7</v>
      </c>
      <c r="D23" s="4">
        <v>1</v>
      </c>
      <c r="E23" s="47">
        <f>6700*1.04</f>
        <v>6968</v>
      </c>
      <c r="F23" s="4">
        <f t="shared" si="0"/>
        <v>1742</v>
      </c>
      <c r="G23" s="4">
        <f t="shared" si="1"/>
        <v>1306.5</v>
      </c>
      <c r="H23" s="4">
        <v>0</v>
      </c>
      <c r="I23" s="4">
        <v>0</v>
      </c>
      <c r="J23" s="4">
        <v>0</v>
      </c>
      <c r="K23" s="4">
        <f t="shared" si="2"/>
        <v>10016.5</v>
      </c>
      <c r="L23" s="4"/>
    </row>
    <row r="24" spans="1:12">
      <c r="A24" s="84"/>
      <c r="B24" s="85"/>
      <c r="C24" s="3" t="s">
        <v>238</v>
      </c>
      <c r="D24" s="4">
        <v>1</v>
      </c>
      <c r="E24" s="47">
        <f>7400*1.04</f>
        <v>7696</v>
      </c>
      <c r="F24" s="4">
        <f t="shared" si="0"/>
        <v>1924</v>
      </c>
      <c r="G24" s="4">
        <f t="shared" si="1"/>
        <v>1443</v>
      </c>
      <c r="H24" s="4">
        <f t="shared" ref="H24:H25" si="3">(E24+F24)*4%</f>
        <v>384.8</v>
      </c>
      <c r="I24" s="4">
        <v>0</v>
      </c>
      <c r="J24" s="4">
        <v>0</v>
      </c>
      <c r="K24" s="4">
        <f t="shared" si="2"/>
        <v>11447.8</v>
      </c>
      <c r="L24" s="4"/>
    </row>
    <row r="25" spans="1:12">
      <c r="A25" s="84"/>
      <c r="B25" s="85"/>
      <c r="C25" s="3" t="s">
        <v>58</v>
      </c>
      <c r="D25" s="4">
        <v>2</v>
      </c>
      <c r="E25" s="47">
        <f>6300*1.04</f>
        <v>6552</v>
      </c>
      <c r="F25" s="4">
        <f t="shared" si="0"/>
        <v>1638</v>
      </c>
      <c r="G25" s="4">
        <f t="shared" si="1"/>
        <v>1228.5</v>
      </c>
      <c r="H25" s="4">
        <f t="shared" si="3"/>
        <v>327.60000000000002</v>
      </c>
      <c r="I25" s="4">
        <v>0</v>
      </c>
      <c r="J25" s="4">
        <v>0</v>
      </c>
      <c r="K25" s="4">
        <f t="shared" si="2"/>
        <v>19492.2</v>
      </c>
      <c r="L25" s="4"/>
    </row>
    <row r="26" spans="1:12" ht="23.25">
      <c r="A26" s="79" t="s">
        <v>181</v>
      </c>
      <c r="B26" s="87"/>
      <c r="C26" s="3" t="s">
        <v>179</v>
      </c>
      <c r="D26" s="47">
        <v>1</v>
      </c>
      <c r="E26" s="47">
        <v>17389</v>
      </c>
      <c r="F26" s="4">
        <f t="shared" si="0"/>
        <v>4347.25</v>
      </c>
      <c r="G26" s="4">
        <f t="shared" si="1"/>
        <v>3260.4375</v>
      </c>
      <c r="H26" s="4">
        <v>0</v>
      </c>
      <c r="I26" s="4">
        <v>0</v>
      </c>
      <c r="J26" s="4">
        <v>0</v>
      </c>
      <c r="K26" s="4">
        <f t="shared" si="2"/>
        <v>24996.6875</v>
      </c>
      <c r="L26" s="4"/>
    </row>
    <row r="27" spans="1:12" ht="23.25">
      <c r="A27" s="86"/>
      <c r="B27" s="88"/>
      <c r="C27" s="3" t="s">
        <v>39</v>
      </c>
      <c r="D27" s="47">
        <v>1</v>
      </c>
      <c r="E27" s="47">
        <v>17389</v>
      </c>
      <c r="F27" s="4">
        <f t="shared" si="0"/>
        <v>4347.25</v>
      </c>
      <c r="G27" s="4">
        <f t="shared" si="1"/>
        <v>3260.4375</v>
      </c>
      <c r="H27" s="4">
        <v>0</v>
      </c>
      <c r="I27" s="4">
        <v>0</v>
      </c>
      <c r="J27" s="4">
        <v>0</v>
      </c>
      <c r="K27" s="4">
        <f t="shared" si="2"/>
        <v>24996.6875</v>
      </c>
      <c r="L27" s="4"/>
    </row>
    <row r="28" spans="1:12">
      <c r="A28" s="86"/>
      <c r="B28" s="88"/>
      <c r="C28" s="3" t="s">
        <v>11</v>
      </c>
      <c r="D28" s="47">
        <v>1</v>
      </c>
      <c r="E28" s="47">
        <f>11100*1.04</f>
        <v>11544</v>
      </c>
      <c r="F28" s="4">
        <f t="shared" si="0"/>
        <v>2886</v>
      </c>
      <c r="G28" s="4">
        <f t="shared" si="1"/>
        <v>2164.5</v>
      </c>
      <c r="H28" s="4">
        <v>0</v>
      </c>
      <c r="I28" s="4">
        <v>0</v>
      </c>
      <c r="J28" s="4">
        <v>0</v>
      </c>
      <c r="K28" s="4">
        <f t="shared" si="2"/>
        <v>16594.5</v>
      </c>
      <c r="L28" s="4"/>
    </row>
    <row r="29" spans="1:12">
      <c r="A29" s="86"/>
      <c r="B29" s="88"/>
      <c r="C29" s="3" t="s">
        <v>41</v>
      </c>
      <c r="D29" s="47">
        <v>1</v>
      </c>
      <c r="E29" s="47">
        <v>8362</v>
      </c>
      <c r="F29" s="4">
        <f t="shared" si="0"/>
        <v>2090.5</v>
      </c>
      <c r="G29" s="4">
        <f t="shared" si="1"/>
        <v>1567.875</v>
      </c>
      <c r="H29" s="4">
        <v>0</v>
      </c>
      <c r="I29" s="4">
        <v>0</v>
      </c>
      <c r="J29" s="4">
        <v>0</v>
      </c>
      <c r="K29" s="4">
        <f t="shared" si="2"/>
        <v>12020.375</v>
      </c>
      <c r="L29" s="4"/>
    </row>
    <row r="30" spans="1:12">
      <c r="A30" s="86"/>
      <c r="B30" s="88"/>
      <c r="C30" s="46" t="s">
        <v>259</v>
      </c>
      <c r="D30" s="47">
        <v>1</v>
      </c>
      <c r="E30" s="47">
        <f>8400*1.04</f>
        <v>8736</v>
      </c>
      <c r="F30" s="4">
        <f t="shared" si="0"/>
        <v>2184</v>
      </c>
      <c r="G30" s="4">
        <f t="shared" si="1"/>
        <v>1638</v>
      </c>
      <c r="H30" s="4">
        <v>0</v>
      </c>
      <c r="I30" s="4">
        <v>0</v>
      </c>
      <c r="J30" s="4">
        <v>0</v>
      </c>
      <c r="K30" s="4">
        <f t="shared" si="2"/>
        <v>12558</v>
      </c>
      <c r="L30" s="4"/>
    </row>
    <row r="31" spans="1:12">
      <c r="A31" s="86"/>
      <c r="B31" s="88"/>
      <c r="C31" s="3" t="s">
        <v>240</v>
      </c>
      <c r="D31" s="47">
        <v>1</v>
      </c>
      <c r="E31" s="47">
        <v>8362</v>
      </c>
      <c r="F31" s="4">
        <f t="shared" si="0"/>
        <v>2090.5</v>
      </c>
      <c r="G31" s="4">
        <f t="shared" si="1"/>
        <v>1567.875</v>
      </c>
      <c r="H31" s="4">
        <v>0</v>
      </c>
      <c r="I31" s="4">
        <v>0</v>
      </c>
      <c r="J31" s="4">
        <v>0</v>
      </c>
      <c r="K31" s="4">
        <f t="shared" si="2"/>
        <v>12020.375</v>
      </c>
      <c r="L31" s="4"/>
    </row>
    <row r="32" spans="1:12">
      <c r="A32" s="86"/>
      <c r="B32" s="88"/>
      <c r="C32" s="3" t="s">
        <v>172</v>
      </c>
      <c r="D32" s="47">
        <v>1</v>
      </c>
      <c r="E32" s="47">
        <v>8362</v>
      </c>
      <c r="F32" s="4">
        <f t="shared" si="0"/>
        <v>2090.5</v>
      </c>
      <c r="G32" s="4">
        <f t="shared" si="1"/>
        <v>1567.875</v>
      </c>
      <c r="H32" s="4">
        <v>0</v>
      </c>
      <c r="I32" s="4">
        <v>0</v>
      </c>
      <c r="J32" s="4">
        <v>0</v>
      </c>
      <c r="K32" s="4">
        <f t="shared" si="2"/>
        <v>12020.375</v>
      </c>
      <c r="L32" s="4"/>
    </row>
    <row r="33" spans="1:12">
      <c r="A33" s="86"/>
      <c r="B33" s="88"/>
      <c r="C33" s="3" t="s">
        <v>261</v>
      </c>
      <c r="D33" s="47">
        <v>1</v>
      </c>
      <c r="E33" s="47">
        <f>8400*1.04</f>
        <v>8736</v>
      </c>
      <c r="F33" s="4">
        <f t="shared" ref="F33" si="4">E33*25%</f>
        <v>2184</v>
      </c>
      <c r="G33" s="4">
        <f t="shared" si="1"/>
        <v>1638</v>
      </c>
      <c r="H33" s="4">
        <v>0</v>
      </c>
      <c r="I33" s="4">
        <v>0</v>
      </c>
      <c r="J33" s="4">
        <v>0</v>
      </c>
      <c r="K33" s="4">
        <f t="shared" si="2"/>
        <v>12558</v>
      </c>
      <c r="L33" s="4"/>
    </row>
    <row r="34" spans="1:12">
      <c r="A34" s="86"/>
      <c r="B34" s="88"/>
      <c r="C34" s="3" t="s">
        <v>183</v>
      </c>
      <c r="D34" s="47">
        <v>1</v>
      </c>
      <c r="E34" s="47">
        <f>6900*1.04</f>
        <v>7176</v>
      </c>
      <c r="F34" s="4">
        <f t="shared" si="0"/>
        <v>1794</v>
      </c>
      <c r="G34" s="4">
        <f t="shared" si="1"/>
        <v>1345.5</v>
      </c>
      <c r="H34" s="4">
        <v>0</v>
      </c>
      <c r="I34" s="4">
        <v>0</v>
      </c>
      <c r="J34" s="4">
        <v>0</v>
      </c>
      <c r="K34" s="4">
        <f t="shared" si="2"/>
        <v>10315.5</v>
      </c>
      <c r="L34" s="4"/>
    </row>
    <row r="35" spans="1:12">
      <c r="A35" s="86"/>
      <c r="B35" s="88"/>
      <c r="C35" s="3" t="s">
        <v>185</v>
      </c>
      <c r="D35" s="47">
        <v>1</v>
      </c>
      <c r="E35" s="47">
        <f>5600*1.04</f>
        <v>5824</v>
      </c>
      <c r="F35" s="4">
        <f t="shared" si="0"/>
        <v>1456</v>
      </c>
      <c r="G35" s="4">
        <f t="shared" si="1"/>
        <v>1092</v>
      </c>
      <c r="H35" s="4">
        <v>0</v>
      </c>
      <c r="I35" s="4">
        <v>0</v>
      </c>
      <c r="J35" s="4">
        <v>0</v>
      </c>
      <c r="K35" s="4">
        <f t="shared" si="2"/>
        <v>8372</v>
      </c>
      <c r="L35" s="4"/>
    </row>
    <row r="36" spans="1:12">
      <c r="A36" s="86"/>
      <c r="B36" s="88"/>
      <c r="C36" s="3" t="s">
        <v>42</v>
      </c>
      <c r="D36" s="47">
        <v>1</v>
      </c>
      <c r="E36" s="47">
        <f>5600*1.04</f>
        <v>5824</v>
      </c>
      <c r="F36" s="4">
        <f t="shared" si="0"/>
        <v>1456</v>
      </c>
      <c r="G36" s="4">
        <f t="shared" si="1"/>
        <v>1092</v>
      </c>
      <c r="H36" s="4">
        <v>0</v>
      </c>
      <c r="I36" s="4">
        <v>0</v>
      </c>
      <c r="J36" s="4">
        <v>0</v>
      </c>
      <c r="K36" s="4">
        <f t="shared" si="2"/>
        <v>8372</v>
      </c>
      <c r="L36" s="4"/>
    </row>
    <row r="37" spans="1:12">
      <c r="A37" s="86"/>
      <c r="B37" s="88"/>
      <c r="C37" s="46" t="s">
        <v>260</v>
      </c>
      <c r="D37" s="47">
        <v>1</v>
      </c>
      <c r="E37" s="47">
        <f>8400*1.04</f>
        <v>8736</v>
      </c>
      <c r="F37" s="4">
        <f t="shared" si="0"/>
        <v>2184</v>
      </c>
      <c r="G37" s="4">
        <f t="shared" si="1"/>
        <v>1638</v>
      </c>
      <c r="H37" s="4">
        <v>0</v>
      </c>
      <c r="I37" s="4">
        <v>0</v>
      </c>
      <c r="J37" s="4">
        <v>0</v>
      </c>
      <c r="K37" s="4">
        <f t="shared" si="2"/>
        <v>12558</v>
      </c>
      <c r="L37" s="4"/>
    </row>
    <row r="38" spans="1:12">
      <c r="A38" s="86"/>
      <c r="B38" s="88"/>
      <c r="C38" s="46" t="s">
        <v>245</v>
      </c>
      <c r="D38" s="47">
        <v>1</v>
      </c>
      <c r="E38" s="47">
        <f>11100*1.04</f>
        <v>11544</v>
      </c>
      <c r="F38" s="4">
        <f t="shared" si="0"/>
        <v>2886</v>
      </c>
      <c r="G38" s="4">
        <f t="shared" si="1"/>
        <v>2164.5</v>
      </c>
      <c r="H38" s="4">
        <v>0</v>
      </c>
      <c r="I38" s="4">
        <v>0</v>
      </c>
      <c r="J38" s="4">
        <v>0</v>
      </c>
      <c r="K38" s="4">
        <f t="shared" si="2"/>
        <v>16594.5</v>
      </c>
      <c r="L38" s="4"/>
    </row>
    <row r="39" spans="1:12" ht="22.5">
      <c r="A39" s="86"/>
      <c r="B39" s="88"/>
      <c r="C39" s="24" t="s">
        <v>184</v>
      </c>
      <c r="D39" s="47">
        <v>5</v>
      </c>
      <c r="E39" s="47">
        <f>5650*1.04</f>
        <v>5876</v>
      </c>
      <c r="F39" s="4">
        <v>0</v>
      </c>
      <c r="G39" s="4">
        <f t="shared" si="1"/>
        <v>881.4</v>
      </c>
      <c r="H39" s="4">
        <v>0</v>
      </c>
      <c r="I39" s="4">
        <v>0</v>
      </c>
      <c r="J39" s="4">
        <v>0</v>
      </c>
      <c r="K39" s="4">
        <f t="shared" ref="K39" si="5">(E39+F39+G39+H39+I39+J39)*D39</f>
        <v>33787</v>
      </c>
      <c r="L39" s="4"/>
    </row>
    <row r="40" spans="1:12">
      <c r="A40" s="84" t="s">
        <v>186</v>
      </c>
      <c r="B40" s="85"/>
      <c r="C40" s="3" t="s">
        <v>187</v>
      </c>
      <c r="D40" s="47">
        <v>1</v>
      </c>
      <c r="E40" s="47">
        <f>6000*1.04</f>
        <v>6240</v>
      </c>
      <c r="F40" s="4">
        <f t="shared" si="0"/>
        <v>1560</v>
      </c>
      <c r="G40" s="4">
        <f t="shared" si="1"/>
        <v>1170</v>
      </c>
      <c r="H40" s="4">
        <v>0</v>
      </c>
      <c r="I40" s="4">
        <v>0</v>
      </c>
      <c r="J40" s="4">
        <v>0</v>
      </c>
      <c r="K40" s="4">
        <f t="shared" si="2"/>
        <v>8970</v>
      </c>
      <c r="L40" s="4"/>
    </row>
    <row r="41" spans="1:12">
      <c r="A41" s="84"/>
      <c r="B41" s="85"/>
      <c r="C41" s="3" t="s">
        <v>31</v>
      </c>
      <c r="D41" s="47">
        <v>1</v>
      </c>
      <c r="E41" s="47">
        <f>6450*1.04</f>
        <v>6708</v>
      </c>
      <c r="F41" s="4">
        <f t="shared" si="0"/>
        <v>1677</v>
      </c>
      <c r="G41" s="4">
        <f t="shared" si="1"/>
        <v>1257.75</v>
      </c>
      <c r="H41" s="4">
        <v>0</v>
      </c>
      <c r="I41" s="4">
        <v>0</v>
      </c>
      <c r="J41" s="4">
        <v>0</v>
      </c>
      <c r="K41" s="4">
        <f t="shared" si="2"/>
        <v>9642.75</v>
      </c>
      <c r="L41" s="4"/>
    </row>
    <row r="42" spans="1:12">
      <c r="A42" s="84"/>
      <c r="B42" s="85"/>
      <c r="C42" s="3" t="s">
        <v>3</v>
      </c>
      <c r="D42" s="47">
        <v>9</v>
      </c>
      <c r="E42" s="47">
        <f>5650*1.04</f>
        <v>5876</v>
      </c>
      <c r="F42" s="4">
        <v>0</v>
      </c>
      <c r="G42" s="4">
        <f t="shared" si="1"/>
        <v>881.4</v>
      </c>
      <c r="H42" s="4">
        <v>0</v>
      </c>
      <c r="I42" s="4">
        <f>E42*25%</f>
        <v>1469</v>
      </c>
      <c r="J42" s="4">
        <v>0</v>
      </c>
      <c r="K42" s="4">
        <f t="shared" si="2"/>
        <v>74037.599999999991</v>
      </c>
      <c r="L42" s="4"/>
    </row>
    <row r="43" spans="1:12">
      <c r="A43" s="84"/>
      <c r="B43" s="85"/>
      <c r="C43" s="3" t="s">
        <v>4</v>
      </c>
      <c r="D43" s="47">
        <v>2.5</v>
      </c>
      <c r="E43" s="47">
        <f>5300*1.04</f>
        <v>5512</v>
      </c>
      <c r="F43" s="4">
        <v>0</v>
      </c>
      <c r="G43" s="4">
        <f t="shared" si="1"/>
        <v>826.8</v>
      </c>
      <c r="H43" s="4">
        <v>0</v>
      </c>
      <c r="I43" s="4">
        <v>0</v>
      </c>
      <c r="J43" s="4">
        <v>0</v>
      </c>
      <c r="K43" s="4">
        <f t="shared" si="2"/>
        <v>15847</v>
      </c>
      <c r="L43" s="4"/>
    </row>
    <row r="44" spans="1:12">
      <c r="A44" s="84"/>
      <c r="B44" s="85"/>
      <c r="C44" s="3" t="s">
        <v>109</v>
      </c>
      <c r="D44" s="47">
        <v>0.5</v>
      </c>
      <c r="E44" s="47">
        <f>5600*1.04</f>
        <v>5824</v>
      </c>
      <c r="F44" s="4">
        <v>0</v>
      </c>
      <c r="G44" s="4">
        <f t="shared" si="1"/>
        <v>873.6</v>
      </c>
      <c r="H44" s="4">
        <v>0</v>
      </c>
      <c r="I44" s="4">
        <v>0</v>
      </c>
      <c r="J44" s="4">
        <v>0</v>
      </c>
      <c r="K44" s="4">
        <f t="shared" si="2"/>
        <v>3348.8</v>
      </c>
      <c r="L44" s="4"/>
    </row>
    <row r="45" spans="1:12" ht="23.25">
      <c r="A45" s="84"/>
      <c r="B45" s="85"/>
      <c r="C45" s="46" t="s">
        <v>249</v>
      </c>
      <c r="D45" s="47">
        <v>1</v>
      </c>
      <c r="E45" s="47">
        <f>5650*1.04</f>
        <v>5876</v>
      </c>
      <c r="F45" s="4">
        <v>0</v>
      </c>
      <c r="G45" s="4">
        <f t="shared" si="1"/>
        <v>881.4</v>
      </c>
      <c r="H45" s="4">
        <v>0</v>
      </c>
      <c r="I45" s="4">
        <v>0</v>
      </c>
      <c r="J45" s="4">
        <v>0</v>
      </c>
      <c r="K45" s="4">
        <f t="shared" si="2"/>
        <v>6757.4</v>
      </c>
      <c r="L45" s="4"/>
    </row>
    <row r="46" spans="1:12">
      <c r="A46" s="84"/>
      <c r="B46" s="85"/>
      <c r="C46" s="46" t="s">
        <v>129</v>
      </c>
      <c r="D46" s="47">
        <v>0.5</v>
      </c>
      <c r="E46" s="47">
        <f t="shared" ref="E46:E50" si="6">5300*1.04</f>
        <v>5512</v>
      </c>
      <c r="F46" s="4">
        <v>0</v>
      </c>
      <c r="G46" s="4">
        <f t="shared" si="1"/>
        <v>826.8</v>
      </c>
      <c r="H46" s="4">
        <v>0</v>
      </c>
      <c r="I46" s="4">
        <v>0</v>
      </c>
      <c r="J46" s="4">
        <v>0</v>
      </c>
      <c r="K46" s="4">
        <f t="shared" si="2"/>
        <v>3169.4</v>
      </c>
      <c r="L46" s="4"/>
    </row>
    <row r="47" spans="1:12">
      <c r="A47" s="84"/>
      <c r="B47" s="85"/>
      <c r="C47" s="46" t="s">
        <v>242</v>
      </c>
      <c r="D47" s="47">
        <v>14</v>
      </c>
      <c r="E47" s="47">
        <f t="shared" si="6"/>
        <v>5512</v>
      </c>
      <c r="F47" s="4">
        <v>0</v>
      </c>
      <c r="G47" s="4">
        <f t="shared" si="1"/>
        <v>826.8</v>
      </c>
      <c r="H47" s="4">
        <v>0</v>
      </c>
      <c r="I47" s="4">
        <v>0</v>
      </c>
      <c r="J47" s="4">
        <v>0</v>
      </c>
      <c r="K47" s="4">
        <f t="shared" si="2"/>
        <v>88743.2</v>
      </c>
      <c r="L47" s="4"/>
    </row>
    <row r="48" spans="1:12">
      <c r="A48" s="84"/>
      <c r="B48" s="85"/>
      <c r="C48" s="3" t="s">
        <v>171</v>
      </c>
      <c r="D48" s="47">
        <v>1.5</v>
      </c>
      <c r="E48" s="47">
        <f t="shared" si="6"/>
        <v>5512</v>
      </c>
      <c r="F48" s="4">
        <v>0</v>
      </c>
      <c r="G48" s="4">
        <f t="shared" si="1"/>
        <v>826.8</v>
      </c>
      <c r="H48" s="4">
        <v>0</v>
      </c>
      <c r="I48" s="4">
        <v>0</v>
      </c>
      <c r="J48" s="4">
        <v>0</v>
      </c>
      <c r="K48" s="4">
        <f t="shared" si="2"/>
        <v>9508.2000000000007</v>
      </c>
      <c r="L48" s="4"/>
    </row>
    <row r="49" spans="1:12">
      <c r="A49" s="84"/>
      <c r="B49" s="85"/>
      <c r="C49" s="3" t="s">
        <v>34</v>
      </c>
      <c r="D49" s="47">
        <v>4</v>
      </c>
      <c r="E49" s="47">
        <f t="shared" si="6"/>
        <v>5512</v>
      </c>
      <c r="F49" s="4">
        <v>0</v>
      </c>
      <c r="G49" s="4">
        <f t="shared" si="1"/>
        <v>826.8</v>
      </c>
      <c r="H49" s="4">
        <v>0</v>
      </c>
      <c r="I49" s="4">
        <v>0</v>
      </c>
      <c r="J49" s="4">
        <v>0</v>
      </c>
      <c r="K49" s="4">
        <f t="shared" si="2"/>
        <v>25355.200000000001</v>
      </c>
      <c r="L49" s="4"/>
    </row>
    <row r="50" spans="1:12">
      <c r="A50" s="84"/>
      <c r="B50" s="85"/>
      <c r="C50" s="3" t="s">
        <v>110</v>
      </c>
      <c r="D50" s="47">
        <v>4.75</v>
      </c>
      <c r="E50" s="47">
        <f t="shared" si="6"/>
        <v>5512</v>
      </c>
      <c r="F50" s="4">
        <v>0</v>
      </c>
      <c r="G50" s="4">
        <f t="shared" si="1"/>
        <v>826.8</v>
      </c>
      <c r="H50" s="4">
        <v>0</v>
      </c>
      <c r="I50" s="4">
        <v>0</v>
      </c>
      <c r="J50" s="4">
        <v>0</v>
      </c>
      <c r="K50" s="4">
        <f t="shared" si="2"/>
        <v>30109.3</v>
      </c>
      <c r="L50" s="4"/>
    </row>
    <row r="51" spans="1:12">
      <c r="A51" s="61" t="s">
        <v>0</v>
      </c>
      <c r="B51" s="60"/>
      <c r="C51" s="3" t="s">
        <v>127</v>
      </c>
      <c r="D51" s="47">
        <v>1</v>
      </c>
      <c r="E51" s="47">
        <f>10200*1.04</f>
        <v>10608</v>
      </c>
      <c r="F51" s="4">
        <f t="shared" ref="F51" si="7">E51*25%</f>
        <v>2652</v>
      </c>
      <c r="G51" s="4">
        <f t="shared" si="1"/>
        <v>1989</v>
      </c>
      <c r="H51" s="4">
        <v>0</v>
      </c>
      <c r="I51" s="4">
        <v>0</v>
      </c>
      <c r="J51" s="4">
        <v>0</v>
      </c>
      <c r="K51" s="4">
        <f t="shared" si="2"/>
        <v>15249</v>
      </c>
      <c r="L51" s="4"/>
    </row>
    <row r="52" spans="1:12">
      <c r="A52" s="84" t="s">
        <v>30</v>
      </c>
      <c r="B52" s="85"/>
      <c r="C52" s="3" t="s">
        <v>2</v>
      </c>
      <c r="D52" s="4">
        <v>1</v>
      </c>
      <c r="E52" s="47">
        <v>17389</v>
      </c>
      <c r="F52" s="4">
        <f>E52*25%</f>
        <v>4347.25</v>
      </c>
      <c r="G52" s="4">
        <f t="shared" si="1"/>
        <v>3260.4375</v>
      </c>
      <c r="H52" s="4">
        <v>0</v>
      </c>
      <c r="I52" s="4">
        <v>0</v>
      </c>
      <c r="J52" s="4">
        <v>0</v>
      </c>
      <c r="K52" s="4">
        <f t="shared" si="2"/>
        <v>24996.6875</v>
      </c>
      <c r="L52" s="4"/>
    </row>
    <row r="53" spans="1:12">
      <c r="A53" s="84"/>
      <c r="B53" s="85"/>
      <c r="C53" s="3" t="s">
        <v>257</v>
      </c>
      <c r="D53" s="4">
        <v>1</v>
      </c>
      <c r="E53" s="47">
        <f>8150*1.04</f>
        <v>8476</v>
      </c>
      <c r="F53" s="4">
        <f t="shared" ref="F53:F59" si="8">E53*25%</f>
        <v>2119</v>
      </c>
      <c r="G53" s="4">
        <f t="shared" si="1"/>
        <v>1589.25</v>
      </c>
      <c r="H53" s="4">
        <v>0</v>
      </c>
      <c r="I53" s="4">
        <v>0</v>
      </c>
      <c r="J53" s="4">
        <v>0</v>
      </c>
      <c r="K53" s="4">
        <f t="shared" si="2"/>
        <v>12184.25</v>
      </c>
      <c r="L53" s="4"/>
    </row>
    <row r="54" spans="1:12">
      <c r="A54" s="84"/>
      <c r="B54" s="85"/>
      <c r="C54" s="3" t="s">
        <v>258</v>
      </c>
      <c r="D54" s="4">
        <v>4</v>
      </c>
      <c r="E54" s="47">
        <f>8400*1.04</f>
        <v>8736</v>
      </c>
      <c r="F54" s="4">
        <f t="shared" si="8"/>
        <v>2184</v>
      </c>
      <c r="G54" s="4">
        <f t="shared" si="1"/>
        <v>1638</v>
      </c>
      <c r="H54" s="4">
        <v>0</v>
      </c>
      <c r="I54" s="4">
        <v>0</v>
      </c>
      <c r="J54" s="4">
        <v>0</v>
      </c>
      <c r="K54" s="4">
        <f t="shared" si="2"/>
        <v>50232</v>
      </c>
      <c r="L54" s="4"/>
    </row>
    <row r="55" spans="1:12">
      <c r="A55" s="79" t="s">
        <v>180</v>
      </c>
      <c r="B55" s="87"/>
      <c r="C55" s="3" t="s">
        <v>10</v>
      </c>
      <c r="D55" s="4">
        <v>1</v>
      </c>
      <c r="E55" s="47">
        <f t="shared" ref="E55:E56" si="9">10200*1.04</f>
        <v>10608</v>
      </c>
      <c r="F55" s="4">
        <f t="shared" si="8"/>
        <v>2652</v>
      </c>
      <c r="G55" s="4">
        <f t="shared" si="1"/>
        <v>1989</v>
      </c>
      <c r="H55" s="4">
        <v>0</v>
      </c>
      <c r="I55" s="4">
        <v>0</v>
      </c>
      <c r="J55" s="4">
        <v>0</v>
      </c>
      <c r="K55" s="4">
        <f t="shared" si="2"/>
        <v>15249</v>
      </c>
      <c r="L55" s="4"/>
    </row>
    <row r="56" spans="1:12">
      <c r="A56" s="86"/>
      <c r="B56" s="88"/>
      <c r="C56" s="3" t="s">
        <v>182</v>
      </c>
      <c r="D56" s="4">
        <v>1</v>
      </c>
      <c r="E56" s="47">
        <f t="shared" si="9"/>
        <v>10608</v>
      </c>
      <c r="F56" s="4">
        <f t="shared" si="8"/>
        <v>2652</v>
      </c>
      <c r="G56" s="4">
        <f t="shared" si="1"/>
        <v>1989</v>
      </c>
      <c r="H56" s="4">
        <f>(E56+F56)*4%</f>
        <v>530.4</v>
      </c>
      <c r="I56" s="4">
        <v>0</v>
      </c>
      <c r="J56" s="4">
        <v>0</v>
      </c>
      <c r="K56" s="4">
        <f t="shared" si="2"/>
        <v>15779.4</v>
      </c>
      <c r="L56" s="4"/>
    </row>
    <row r="57" spans="1:12">
      <c r="A57" s="86"/>
      <c r="B57" s="88"/>
      <c r="C57" s="3" t="s">
        <v>12</v>
      </c>
      <c r="D57" s="4">
        <v>1</v>
      </c>
      <c r="E57" s="47">
        <f>6700*1.04</f>
        <v>6968</v>
      </c>
      <c r="F57" s="4">
        <f t="shared" si="8"/>
        <v>1742</v>
      </c>
      <c r="G57" s="4">
        <f t="shared" si="1"/>
        <v>1306.5</v>
      </c>
      <c r="H57" s="4">
        <v>0</v>
      </c>
      <c r="I57" s="4">
        <v>0</v>
      </c>
      <c r="J57" s="4">
        <v>0</v>
      </c>
      <c r="K57" s="4">
        <f t="shared" si="2"/>
        <v>10016.5</v>
      </c>
      <c r="L57" s="4"/>
    </row>
    <row r="58" spans="1:12">
      <c r="A58" s="86"/>
      <c r="B58" s="88"/>
      <c r="C58" s="3" t="s">
        <v>27</v>
      </c>
      <c r="D58" s="4">
        <v>1</v>
      </c>
      <c r="E58" s="47">
        <f>7800*1.04</f>
        <v>8112</v>
      </c>
      <c r="F58" s="4">
        <f t="shared" si="8"/>
        <v>2028</v>
      </c>
      <c r="G58" s="4">
        <f t="shared" si="1"/>
        <v>1521</v>
      </c>
      <c r="H58" s="4">
        <v>0</v>
      </c>
      <c r="I58" s="4">
        <v>0</v>
      </c>
      <c r="J58" s="4">
        <v>0</v>
      </c>
      <c r="K58" s="4">
        <f t="shared" si="2"/>
        <v>11661</v>
      </c>
      <c r="L58" s="4"/>
    </row>
    <row r="59" spans="1:12">
      <c r="A59" s="86"/>
      <c r="B59" s="88"/>
      <c r="C59" s="46" t="s">
        <v>19</v>
      </c>
      <c r="D59" s="47">
        <v>3</v>
      </c>
      <c r="E59" s="47">
        <f>7100*1.04</f>
        <v>7384</v>
      </c>
      <c r="F59" s="4">
        <f t="shared" si="8"/>
        <v>1846</v>
      </c>
      <c r="G59" s="4">
        <f t="shared" si="1"/>
        <v>1384.5</v>
      </c>
      <c r="H59" s="4">
        <v>0</v>
      </c>
      <c r="I59" s="4">
        <v>0</v>
      </c>
      <c r="J59" s="4">
        <v>0</v>
      </c>
      <c r="K59" s="4">
        <f t="shared" si="2"/>
        <v>31843.5</v>
      </c>
      <c r="L59" s="4"/>
    </row>
    <row r="60" spans="1:12">
      <c r="A60" s="86"/>
      <c r="B60" s="88"/>
      <c r="C60" s="3" t="s">
        <v>81</v>
      </c>
      <c r="D60" s="4">
        <v>1.5</v>
      </c>
      <c r="E60" s="47">
        <f t="shared" ref="E60:E61" si="10">5300*1.04</f>
        <v>5512</v>
      </c>
      <c r="F60" s="4">
        <v>0</v>
      </c>
      <c r="G60" s="4">
        <f t="shared" si="1"/>
        <v>826.8</v>
      </c>
      <c r="H60" s="4">
        <v>0</v>
      </c>
      <c r="I60" s="4">
        <v>0</v>
      </c>
      <c r="J60" s="4">
        <v>0</v>
      </c>
      <c r="K60" s="4">
        <f t="shared" si="2"/>
        <v>9508.2000000000007</v>
      </c>
      <c r="L60" s="4"/>
    </row>
    <row r="61" spans="1:12">
      <c r="A61" s="80"/>
      <c r="B61" s="89"/>
      <c r="C61" s="46" t="s">
        <v>16</v>
      </c>
      <c r="D61" s="47">
        <v>1</v>
      </c>
      <c r="E61" s="47">
        <f t="shared" si="10"/>
        <v>5512</v>
      </c>
      <c r="F61" s="4">
        <v>0</v>
      </c>
      <c r="G61" s="4">
        <f t="shared" si="1"/>
        <v>826.8</v>
      </c>
      <c r="H61" s="4">
        <v>0</v>
      </c>
      <c r="I61" s="4">
        <v>0</v>
      </c>
      <c r="J61" s="4">
        <v>0</v>
      </c>
      <c r="K61" s="4">
        <f t="shared" si="2"/>
        <v>6338.8</v>
      </c>
      <c r="L61" s="4"/>
    </row>
    <row r="62" spans="1:12">
      <c r="A62" s="79" t="s">
        <v>66</v>
      </c>
      <c r="B62" s="87"/>
      <c r="C62" s="3" t="s">
        <v>35</v>
      </c>
      <c r="D62" s="4">
        <v>1</v>
      </c>
      <c r="E62" s="47">
        <f>10650*1.04</f>
        <v>11076</v>
      </c>
      <c r="F62" s="4">
        <f t="shared" ref="F62:F98" si="11">E62*25%</f>
        <v>2769</v>
      </c>
      <c r="G62" s="4">
        <f t="shared" si="1"/>
        <v>2076.75</v>
      </c>
      <c r="H62" s="4">
        <f t="shared" ref="H62:H64" si="12">(E62+F62)*4%</f>
        <v>553.80000000000007</v>
      </c>
      <c r="I62" s="4">
        <v>0</v>
      </c>
      <c r="J62" s="4">
        <v>0</v>
      </c>
      <c r="K62" s="4">
        <f t="shared" si="2"/>
        <v>16475.55</v>
      </c>
      <c r="L62" s="4"/>
    </row>
    <row r="63" spans="1:12">
      <c r="A63" s="86"/>
      <c r="B63" s="88"/>
      <c r="C63" s="3" t="s">
        <v>190</v>
      </c>
      <c r="D63" s="4">
        <v>1</v>
      </c>
      <c r="E63" s="47">
        <f>10200*1.04</f>
        <v>10608</v>
      </c>
      <c r="F63" s="4">
        <f t="shared" ref="F63" si="13">E63*25%</f>
        <v>2652</v>
      </c>
      <c r="G63" s="4">
        <f t="shared" si="1"/>
        <v>1989</v>
      </c>
      <c r="H63" s="4">
        <f t="shared" si="12"/>
        <v>530.4</v>
      </c>
      <c r="I63" s="4">
        <v>0</v>
      </c>
      <c r="J63" s="4">
        <v>0</v>
      </c>
      <c r="K63" s="4">
        <f t="shared" si="2"/>
        <v>15779.4</v>
      </c>
      <c r="L63" s="4"/>
    </row>
    <row r="64" spans="1:12">
      <c r="A64" s="86"/>
      <c r="B64" s="88"/>
      <c r="C64" s="3" t="s">
        <v>130</v>
      </c>
      <c r="D64" s="4">
        <v>4</v>
      </c>
      <c r="E64" s="47">
        <f>10650*1.04</f>
        <v>11076</v>
      </c>
      <c r="F64" s="4">
        <f t="shared" si="11"/>
        <v>2769</v>
      </c>
      <c r="G64" s="4">
        <f t="shared" si="1"/>
        <v>2076.75</v>
      </c>
      <c r="H64" s="4">
        <f t="shared" si="12"/>
        <v>553.80000000000007</v>
      </c>
      <c r="I64" s="4">
        <v>0</v>
      </c>
      <c r="J64" s="4">
        <v>0</v>
      </c>
      <c r="K64" s="4">
        <f t="shared" si="2"/>
        <v>65902.2</v>
      </c>
      <c r="L64" s="4"/>
    </row>
    <row r="65" spans="1:12">
      <c r="A65" s="86"/>
      <c r="B65" s="88"/>
      <c r="C65" s="3" t="s">
        <v>65</v>
      </c>
      <c r="D65" s="4">
        <v>4</v>
      </c>
      <c r="E65" s="47">
        <f>7100*1.04</f>
        <v>7384</v>
      </c>
      <c r="F65" s="4">
        <f t="shared" si="11"/>
        <v>1846</v>
      </c>
      <c r="G65" s="4">
        <f t="shared" si="1"/>
        <v>1384.5</v>
      </c>
      <c r="H65" s="4">
        <v>0</v>
      </c>
      <c r="I65" s="4">
        <v>0</v>
      </c>
      <c r="J65" s="4">
        <v>0</v>
      </c>
      <c r="K65" s="4">
        <f t="shared" si="2"/>
        <v>42458</v>
      </c>
      <c r="L65" s="4"/>
    </row>
    <row r="66" spans="1:12">
      <c r="A66" s="86"/>
      <c r="B66" s="88"/>
      <c r="C66" s="3" t="s">
        <v>244</v>
      </c>
      <c r="D66" s="4">
        <v>1</v>
      </c>
      <c r="E66" s="47">
        <f>7400*1.04</f>
        <v>7696</v>
      </c>
      <c r="F66" s="4">
        <f t="shared" ref="F66" si="14">E66*25%</f>
        <v>1924</v>
      </c>
      <c r="G66" s="4">
        <f t="shared" si="1"/>
        <v>1443</v>
      </c>
      <c r="H66" s="4">
        <f>(E66+F66)*4%</f>
        <v>384.8</v>
      </c>
      <c r="I66" s="4">
        <v>0</v>
      </c>
      <c r="J66" s="4">
        <v>0</v>
      </c>
      <c r="K66" s="4">
        <f t="shared" ref="K66" si="15">(E66+F66+G66+H66+I66+J66)*D66</f>
        <v>11447.8</v>
      </c>
      <c r="L66" s="4"/>
    </row>
    <row r="67" spans="1:12">
      <c r="A67" s="80"/>
      <c r="B67" s="89"/>
      <c r="C67" s="3" t="s">
        <v>6</v>
      </c>
      <c r="D67" s="4">
        <v>0.5</v>
      </c>
      <c r="E67" s="47">
        <f>7100*1.04</f>
        <v>7384</v>
      </c>
      <c r="F67" s="4">
        <f t="shared" si="11"/>
        <v>1846</v>
      </c>
      <c r="G67" s="4">
        <f t="shared" si="1"/>
        <v>1384.5</v>
      </c>
      <c r="H67" s="4">
        <v>0</v>
      </c>
      <c r="I67" s="4">
        <v>0</v>
      </c>
      <c r="J67" s="4">
        <v>0</v>
      </c>
      <c r="K67" s="4">
        <f t="shared" si="2"/>
        <v>5307.25</v>
      </c>
      <c r="L67" s="4"/>
    </row>
    <row r="68" spans="1:12">
      <c r="A68" s="84" t="s">
        <v>198</v>
      </c>
      <c r="B68" s="81"/>
      <c r="C68" s="3" t="s">
        <v>64</v>
      </c>
      <c r="D68" s="4">
        <v>1</v>
      </c>
      <c r="E68" s="47">
        <f>10200*1.04</f>
        <v>10608</v>
      </c>
      <c r="F68" s="4">
        <f t="shared" si="11"/>
        <v>2652</v>
      </c>
      <c r="G68" s="4">
        <f t="shared" si="1"/>
        <v>1989</v>
      </c>
      <c r="H68" s="4">
        <v>0</v>
      </c>
      <c r="I68" s="4">
        <v>0</v>
      </c>
      <c r="J68" s="4">
        <v>0</v>
      </c>
      <c r="K68" s="4">
        <f t="shared" si="2"/>
        <v>15249</v>
      </c>
      <c r="L68" s="4"/>
    </row>
    <row r="69" spans="1:12">
      <c r="A69" s="84"/>
      <c r="B69" s="81"/>
      <c r="C69" s="3" t="s">
        <v>6</v>
      </c>
      <c r="D69" s="4">
        <v>1</v>
      </c>
      <c r="E69" s="47">
        <f>7100*1.04</f>
        <v>7384</v>
      </c>
      <c r="F69" s="4">
        <f t="shared" si="11"/>
        <v>1846</v>
      </c>
      <c r="G69" s="4">
        <f t="shared" si="1"/>
        <v>1384.5</v>
      </c>
      <c r="H69" s="4">
        <v>0</v>
      </c>
      <c r="I69" s="4">
        <v>0</v>
      </c>
      <c r="J69" s="4">
        <v>0</v>
      </c>
      <c r="K69" s="4">
        <f t="shared" si="2"/>
        <v>10614.5</v>
      </c>
      <c r="L69" s="4"/>
    </row>
    <row r="70" spans="1:12">
      <c r="A70" s="84" t="s">
        <v>193</v>
      </c>
      <c r="B70" s="81"/>
      <c r="C70" s="3" t="s">
        <v>59</v>
      </c>
      <c r="D70" s="4">
        <v>2</v>
      </c>
      <c r="E70" s="47">
        <f>10200*1.04</f>
        <v>10608</v>
      </c>
      <c r="F70" s="4">
        <f t="shared" si="11"/>
        <v>2652</v>
      </c>
      <c r="G70" s="4">
        <f t="shared" si="1"/>
        <v>1989</v>
      </c>
      <c r="H70" s="4">
        <f t="shared" ref="H70:H73" si="16">(E70+F70)*4%</f>
        <v>530.4</v>
      </c>
      <c r="I70" s="4">
        <v>0</v>
      </c>
      <c r="J70" s="4">
        <v>0</v>
      </c>
      <c r="K70" s="4">
        <f t="shared" si="2"/>
        <v>31558.799999999999</v>
      </c>
      <c r="L70" s="4"/>
    </row>
    <row r="71" spans="1:12">
      <c r="A71" s="84"/>
      <c r="B71" s="81"/>
      <c r="C71" s="3" t="s">
        <v>6</v>
      </c>
      <c r="D71" s="4">
        <v>2</v>
      </c>
      <c r="E71" s="47">
        <f>7100*1.04</f>
        <v>7384</v>
      </c>
      <c r="F71" s="4">
        <f t="shared" si="11"/>
        <v>1846</v>
      </c>
      <c r="G71" s="4">
        <f t="shared" si="1"/>
        <v>1384.5</v>
      </c>
      <c r="H71" s="4">
        <f t="shared" si="16"/>
        <v>369.2</v>
      </c>
      <c r="I71" s="4">
        <v>0</v>
      </c>
      <c r="J71" s="4">
        <v>0</v>
      </c>
      <c r="K71" s="4">
        <f t="shared" si="2"/>
        <v>21967.4</v>
      </c>
      <c r="L71" s="4"/>
    </row>
    <row r="72" spans="1:12">
      <c r="A72" s="84" t="s">
        <v>191</v>
      </c>
      <c r="B72" s="81"/>
      <c r="C72" s="3" t="s">
        <v>56</v>
      </c>
      <c r="D72" s="4">
        <v>2</v>
      </c>
      <c r="E72" s="47">
        <f>10200*1.04</f>
        <v>10608</v>
      </c>
      <c r="F72" s="4">
        <f t="shared" si="11"/>
        <v>2652</v>
      </c>
      <c r="G72" s="4">
        <f t="shared" si="1"/>
        <v>1989</v>
      </c>
      <c r="H72" s="4">
        <f t="shared" si="16"/>
        <v>530.4</v>
      </c>
      <c r="I72" s="4">
        <v>0</v>
      </c>
      <c r="J72" s="4">
        <v>0</v>
      </c>
      <c r="K72" s="4">
        <f t="shared" si="2"/>
        <v>31558.799999999999</v>
      </c>
      <c r="L72" s="4"/>
    </row>
    <row r="73" spans="1:12">
      <c r="A73" s="84"/>
      <c r="B73" s="81"/>
      <c r="C73" s="3" t="s">
        <v>6</v>
      </c>
      <c r="D73" s="4">
        <v>2</v>
      </c>
      <c r="E73" s="47">
        <f>7100*1.04</f>
        <v>7384</v>
      </c>
      <c r="F73" s="4">
        <f t="shared" si="11"/>
        <v>1846</v>
      </c>
      <c r="G73" s="4">
        <f t="shared" si="1"/>
        <v>1384.5</v>
      </c>
      <c r="H73" s="4">
        <f t="shared" si="16"/>
        <v>369.2</v>
      </c>
      <c r="I73" s="4">
        <v>0</v>
      </c>
      <c r="J73" s="4">
        <v>0</v>
      </c>
      <c r="K73" s="4">
        <f t="shared" si="2"/>
        <v>21967.4</v>
      </c>
      <c r="L73" s="4"/>
    </row>
    <row r="74" spans="1:12">
      <c r="A74" s="84" t="s">
        <v>196</v>
      </c>
      <c r="B74" s="85"/>
      <c r="C74" s="3" t="s">
        <v>76</v>
      </c>
      <c r="D74" s="4">
        <v>1</v>
      </c>
      <c r="E74" s="47">
        <f>10200*1.04</f>
        <v>10608</v>
      </c>
      <c r="F74" s="4">
        <f t="shared" si="11"/>
        <v>2652</v>
      </c>
      <c r="G74" s="4">
        <f t="shared" si="1"/>
        <v>1989</v>
      </c>
      <c r="H74" s="4">
        <v>0</v>
      </c>
      <c r="I74" s="4">
        <v>0</v>
      </c>
      <c r="J74" s="4">
        <v>0</v>
      </c>
      <c r="K74" s="4">
        <f t="shared" si="2"/>
        <v>15249</v>
      </c>
      <c r="L74" s="4"/>
    </row>
    <row r="75" spans="1:12">
      <c r="A75" s="84"/>
      <c r="B75" s="85"/>
      <c r="C75" s="3" t="s">
        <v>19</v>
      </c>
      <c r="D75" s="4">
        <v>1</v>
      </c>
      <c r="E75" s="47">
        <f>7100*1.04</f>
        <v>7384</v>
      </c>
      <c r="F75" s="4">
        <f t="shared" si="11"/>
        <v>1846</v>
      </c>
      <c r="G75" s="4">
        <f t="shared" si="1"/>
        <v>1384.5</v>
      </c>
      <c r="H75" s="4">
        <v>0</v>
      </c>
      <c r="I75" s="4">
        <v>0</v>
      </c>
      <c r="J75" s="4">
        <v>0</v>
      </c>
      <c r="K75" s="4">
        <f t="shared" si="2"/>
        <v>10614.5</v>
      </c>
      <c r="L75" s="4"/>
    </row>
    <row r="76" spans="1:12">
      <c r="A76" s="84" t="s">
        <v>75</v>
      </c>
      <c r="B76" s="85"/>
      <c r="C76" s="3" t="s">
        <v>73</v>
      </c>
      <c r="D76" s="4">
        <v>1.5</v>
      </c>
      <c r="E76" s="47">
        <f t="shared" ref="E76:E77" si="17">10200*1.04</f>
        <v>10608</v>
      </c>
      <c r="F76" s="4">
        <f t="shared" si="11"/>
        <v>2652</v>
      </c>
      <c r="G76" s="4">
        <f t="shared" si="1"/>
        <v>1989</v>
      </c>
      <c r="H76" s="4">
        <f>(E76+F76)*4%</f>
        <v>530.4</v>
      </c>
      <c r="I76" s="4">
        <v>0</v>
      </c>
      <c r="J76" s="4">
        <v>0</v>
      </c>
      <c r="K76" s="4">
        <f t="shared" si="2"/>
        <v>23669.1</v>
      </c>
      <c r="L76" s="4"/>
    </row>
    <row r="77" spans="1:12">
      <c r="A77" s="84"/>
      <c r="B77" s="85"/>
      <c r="C77" s="3" t="s">
        <v>199</v>
      </c>
      <c r="D77" s="4">
        <v>1</v>
      </c>
      <c r="E77" s="47">
        <f t="shared" si="17"/>
        <v>10608</v>
      </c>
      <c r="F77" s="4">
        <f t="shared" si="11"/>
        <v>2652</v>
      </c>
      <c r="G77" s="4">
        <f t="shared" si="1"/>
        <v>1989</v>
      </c>
      <c r="H77" s="4">
        <f t="shared" ref="H77:H79" si="18">(E77+F77)*4%</f>
        <v>530.4</v>
      </c>
      <c r="I77" s="4">
        <v>0</v>
      </c>
      <c r="J77" s="4">
        <v>0</v>
      </c>
      <c r="K77" s="4">
        <f t="shared" si="2"/>
        <v>15779.4</v>
      </c>
      <c r="L77" s="4"/>
    </row>
    <row r="78" spans="1:12">
      <c r="A78" s="84"/>
      <c r="B78" s="85"/>
      <c r="C78" s="3" t="s">
        <v>19</v>
      </c>
      <c r="D78" s="4">
        <v>2</v>
      </c>
      <c r="E78" s="47">
        <f>7100*1.04</f>
        <v>7384</v>
      </c>
      <c r="F78" s="4">
        <f t="shared" si="11"/>
        <v>1846</v>
      </c>
      <c r="G78" s="4">
        <f t="shared" si="1"/>
        <v>1384.5</v>
      </c>
      <c r="H78" s="4">
        <f t="shared" si="18"/>
        <v>369.2</v>
      </c>
      <c r="I78" s="4">
        <v>0</v>
      </c>
      <c r="J78" s="4">
        <v>0</v>
      </c>
      <c r="K78" s="4">
        <f t="shared" si="2"/>
        <v>21967.4</v>
      </c>
      <c r="L78" s="4"/>
    </row>
    <row r="79" spans="1:12">
      <c r="A79" s="84"/>
      <c r="B79" s="85"/>
      <c r="C79" s="3" t="s">
        <v>83</v>
      </c>
      <c r="D79" s="4">
        <v>1</v>
      </c>
      <c r="E79" s="47">
        <f>7400*1.04</f>
        <v>7696</v>
      </c>
      <c r="F79" s="4">
        <f t="shared" si="11"/>
        <v>1924</v>
      </c>
      <c r="G79" s="4">
        <f t="shared" si="1"/>
        <v>1443</v>
      </c>
      <c r="H79" s="4">
        <f t="shared" si="18"/>
        <v>384.8</v>
      </c>
      <c r="I79" s="4">
        <v>0</v>
      </c>
      <c r="J79" s="4">
        <v>0</v>
      </c>
      <c r="K79" s="4">
        <f t="shared" si="2"/>
        <v>11447.8</v>
      </c>
      <c r="L79" s="4"/>
    </row>
    <row r="80" spans="1:12">
      <c r="A80" s="84"/>
      <c r="B80" s="85"/>
      <c r="C80" s="3" t="s">
        <v>1</v>
      </c>
      <c r="D80" s="4">
        <v>1</v>
      </c>
      <c r="E80" s="47">
        <f>5300*1.04</f>
        <v>5512</v>
      </c>
      <c r="F80" s="4">
        <v>0</v>
      </c>
      <c r="G80" s="4">
        <f t="shared" ref="G80:G142" si="19">(E80+F80)*15%</f>
        <v>826.8</v>
      </c>
      <c r="H80" s="4">
        <v>0</v>
      </c>
      <c r="I80" s="4">
        <v>0</v>
      </c>
      <c r="J80" s="4">
        <v>0</v>
      </c>
      <c r="K80" s="4">
        <f t="shared" si="2"/>
        <v>6338.8</v>
      </c>
      <c r="L80" s="4"/>
    </row>
    <row r="81" spans="1:12">
      <c r="A81" s="84" t="s">
        <v>197</v>
      </c>
      <c r="B81" s="85"/>
      <c r="C81" s="3" t="s">
        <v>74</v>
      </c>
      <c r="D81" s="4">
        <v>1</v>
      </c>
      <c r="E81" s="47">
        <f>10200*1.04</f>
        <v>10608</v>
      </c>
      <c r="F81" s="4">
        <f t="shared" ref="F81:F82" si="20">E81*25%</f>
        <v>2652</v>
      </c>
      <c r="G81" s="4">
        <f t="shared" si="19"/>
        <v>1989</v>
      </c>
      <c r="H81" s="4">
        <f t="shared" ref="H81:H86" si="21">(E81+F81)*4%</f>
        <v>530.4</v>
      </c>
      <c r="I81" s="4">
        <v>0</v>
      </c>
      <c r="J81" s="4">
        <v>0</v>
      </c>
      <c r="K81" s="4">
        <f t="shared" si="2"/>
        <v>15779.4</v>
      </c>
      <c r="L81" s="4"/>
    </row>
    <row r="82" spans="1:12">
      <c r="A82" s="84"/>
      <c r="B82" s="85"/>
      <c r="C82" s="3" t="s">
        <v>19</v>
      </c>
      <c r="D82" s="4">
        <v>1</v>
      </c>
      <c r="E82" s="47">
        <f>7100*1.04</f>
        <v>7384</v>
      </c>
      <c r="F82" s="4">
        <f t="shared" si="20"/>
        <v>1846</v>
      </c>
      <c r="G82" s="4">
        <f t="shared" si="19"/>
        <v>1384.5</v>
      </c>
      <c r="H82" s="4">
        <f t="shared" si="21"/>
        <v>369.2</v>
      </c>
      <c r="I82" s="4">
        <v>0</v>
      </c>
      <c r="J82" s="4">
        <v>0</v>
      </c>
      <c r="K82" s="4">
        <f t="shared" ref="K82:K144" si="22">(E82+F82+G82+H82+I82+J82)*D82</f>
        <v>10983.7</v>
      </c>
      <c r="L82" s="4"/>
    </row>
    <row r="83" spans="1:12">
      <c r="A83" s="84" t="s">
        <v>192</v>
      </c>
      <c r="B83" s="81"/>
      <c r="C83" s="3" t="s">
        <v>57</v>
      </c>
      <c r="D83" s="4">
        <v>1</v>
      </c>
      <c r="E83" s="47">
        <f>10200*1.04</f>
        <v>10608</v>
      </c>
      <c r="F83" s="4">
        <f t="shared" si="11"/>
        <v>2652</v>
      </c>
      <c r="G83" s="4">
        <f t="shared" si="19"/>
        <v>1989</v>
      </c>
      <c r="H83" s="4">
        <f t="shared" si="21"/>
        <v>530.4</v>
      </c>
      <c r="I83" s="4">
        <v>0</v>
      </c>
      <c r="J83" s="4">
        <v>0</v>
      </c>
      <c r="K83" s="4">
        <f t="shared" si="22"/>
        <v>15779.4</v>
      </c>
      <c r="L83" s="4"/>
    </row>
    <row r="84" spans="1:12">
      <c r="A84" s="84"/>
      <c r="B84" s="81"/>
      <c r="C84" s="3" t="s">
        <v>6</v>
      </c>
      <c r="D84" s="4">
        <v>1</v>
      </c>
      <c r="E84" s="47">
        <f>7100*1.04</f>
        <v>7384</v>
      </c>
      <c r="F84" s="4">
        <f t="shared" si="11"/>
        <v>1846</v>
      </c>
      <c r="G84" s="4">
        <f t="shared" si="19"/>
        <v>1384.5</v>
      </c>
      <c r="H84" s="4">
        <f t="shared" si="21"/>
        <v>369.2</v>
      </c>
      <c r="I84" s="4">
        <v>0</v>
      </c>
      <c r="J84" s="4">
        <v>0</v>
      </c>
      <c r="K84" s="4">
        <f t="shared" si="22"/>
        <v>10983.7</v>
      </c>
      <c r="L84" s="4"/>
    </row>
    <row r="85" spans="1:12">
      <c r="A85" s="84" t="s">
        <v>194</v>
      </c>
      <c r="B85" s="81"/>
      <c r="C85" s="3" t="s">
        <v>195</v>
      </c>
      <c r="D85" s="4">
        <v>1</v>
      </c>
      <c r="E85" s="47">
        <f>10200*1.04</f>
        <v>10608</v>
      </c>
      <c r="F85" s="4">
        <f t="shared" si="11"/>
        <v>2652</v>
      </c>
      <c r="G85" s="4">
        <f t="shared" si="19"/>
        <v>1989</v>
      </c>
      <c r="H85" s="4">
        <f t="shared" si="21"/>
        <v>530.4</v>
      </c>
      <c r="I85" s="4">
        <v>0</v>
      </c>
      <c r="J85" s="4">
        <v>0</v>
      </c>
      <c r="K85" s="4">
        <f t="shared" si="22"/>
        <v>15779.4</v>
      </c>
      <c r="L85" s="4"/>
    </row>
    <row r="86" spans="1:12">
      <c r="A86" s="84"/>
      <c r="B86" s="81"/>
      <c r="C86" s="3" t="s">
        <v>6</v>
      </c>
      <c r="D86" s="4">
        <v>1</v>
      </c>
      <c r="E86" s="47">
        <f>7100*1.04</f>
        <v>7384</v>
      </c>
      <c r="F86" s="4">
        <f t="shared" si="11"/>
        <v>1846</v>
      </c>
      <c r="G86" s="4">
        <f t="shared" si="19"/>
        <v>1384.5</v>
      </c>
      <c r="H86" s="4">
        <f t="shared" si="21"/>
        <v>369.2</v>
      </c>
      <c r="I86" s="4">
        <v>0</v>
      </c>
      <c r="J86" s="4">
        <v>0</v>
      </c>
      <c r="K86" s="4">
        <f t="shared" si="22"/>
        <v>10983.7</v>
      </c>
      <c r="L86" s="4"/>
    </row>
    <row r="87" spans="1:12">
      <c r="A87" s="84" t="s">
        <v>53</v>
      </c>
      <c r="B87" s="81"/>
      <c r="C87" s="3" t="s">
        <v>170</v>
      </c>
      <c r="D87" s="4">
        <v>1</v>
      </c>
      <c r="E87" s="47">
        <f>10200*1.04</f>
        <v>10608</v>
      </c>
      <c r="F87" s="4">
        <f t="shared" si="11"/>
        <v>2652</v>
      </c>
      <c r="G87" s="4">
        <f t="shared" si="19"/>
        <v>1989</v>
      </c>
      <c r="H87" s="4">
        <v>0</v>
      </c>
      <c r="I87" s="4">
        <v>0</v>
      </c>
      <c r="J87" s="4">
        <v>0</v>
      </c>
      <c r="K87" s="4">
        <f t="shared" si="22"/>
        <v>15249</v>
      </c>
      <c r="L87" s="4"/>
    </row>
    <row r="88" spans="1:12">
      <c r="A88" s="84"/>
      <c r="B88" s="81"/>
      <c r="C88" s="3" t="s">
        <v>19</v>
      </c>
      <c r="D88" s="4">
        <v>1.5</v>
      </c>
      <c r="E88" s="47">
        <f>7100*1.04</f>
        <v>7384</v>
      </c>
      <c r="F88" s="4">
        <f t="shared" si="11"/>
        <v>1846</v>
      </c>
      <c r="G88" s="4">
        <f t="shared" si="19"/>
        <v>1384.5</v>
      </c>
      <c r="H88" s="4">
        <v>0</v>
      </c>
      <c r="I88" s="4">
        <v>0</v>
      </c>
      <c r="J88" s="4">
        <v>0</v>
      </c>
      <c r="K88" s="4">
        <f t="shared" si="22"/>
        <v>15921.75</v>
      </c>
      <c r="L88" s="4"/>
    </row>
    <row r="89" spans="1:12">
      <c r="A89" s="84" t="s">
        <v>52</v>
      </c>
      <c r="B89" s="85"/>
      <c r="C89" s="3" t="s">
        <v>173</v>
      </c>
      <c r="D89" s="4">
        <v>1</v>
      </c>
      <c r="E89" s="47">
        <f t="shared" ref="E89:E90" si="23">10200*1.04</f>
        <v>10608</v>
      </c>
      <c r="F89" s="4">
        <f t="shared" si="11"/>
        <v>2652</v>
      </c>
      <c r="G89" s="4">
        <f t="shared" si="19"/>
        <v>1989</v>
      </c>
      <c r="H89" s="4">
        <f t="shared" ref="H89:H91" si="24">(E89+F89)*4%</f>
        <v>530.4</v>
      </c>
      <c r="I89" s="4">
        <v>0</v>
      </c>
      <c r="J89" s="4">
        <v>0</v>
      </c>
      <c r="K89" s="4">
        <f t="shared" si="22"/>
        <v>15779.4</v>
      </c>
      <c r="L89" s="4"/>
    </row>
    <row r="90" spans="1:12">
      <c r="A90" s="84"/>
      <c r="B90" s="85"/>
      <c r="C90" s="3" t="s">
        <v>202</v>
      </c>
      <c r="D90" s="4">
        <v>1</v>
      </c>
      <c r="E90" s="47">
        <f t="shared" si="23"/>
        <v>10608</v>
      </c>
      <c r="F90" s="4">
        <f t="shared" si="11"/>
        <v>2652</v>
      </c>
      <c r="G90" s="4">
        <f t="shared" si="19"/>
        <v>1989</v>
      </c>
      <c r="H90" s="4">
        <f t="shared" si="24"/>
        <v>530.4</v>
      </c>
      <c r="I90" s="4">
        <v>0</v>
      </c>
      <c r="J90" s="4">
        <v>0</v>
      </c>
      <c r="K90" s="4">
        <f t="shared" si="22"/>
        <v>15779.4</v>
      </c>
      <c r="L90" s="4"/>
    </row>
    <row r="91" spans="1:12">
      <c r="A91" s="84"/>
      <c r="B91" s="85"/>
      <c r="C91" s="3" t="s">
        <v>19</v>
      </c>
      <c r="D91" s="4">
        <v>2.5</v>
      </c>
      <c r="E91" s="47">
        <f t="shared" ref="E91:E92" si="25">7100*1.04</f>
        <v>7384</v>
      </c>
      <c r="F91" s="4">
        <f t="shared" si="11"/>
        <v>1846</v>
      </c>
      <c r="G91" s="4">
        <f t="shared" si="19"/>
        <v>1384.5</v>
      </c>
      <c r="H91" s="4">
        <f t="shared" si="24"/>
        <v>369.2</v>
      </c>
      <c r="I91" s="4">
        <v>0</v>
      </c>
      <c r="J91" s="4">
        <v>0</v>
      </c>
      <c r="K91" s="4">
        <f t="shared" si="22"/>
        <v>27459.25</v>
      </c>
      <c r="L91" s="4"/>
    </row>
    <row r="92" spans="1:12" ht="22.5">
      <c r="A92" s="22" t="s">
        <v>200</v>
      </c>
      <c r="B92" s="41"/>
      <c r="C92" s="3" t="s">
        <v>19</v>
      </c>
      <c r="D92" s="4">
        <v>2</v>
      </c>
      <c r="E92" s="47">
        <f t="shared" si="25"/>
        <v>7384</v>
      </c>
      <c r="F92" s="4">
        <f t="shared" si="11"/>
        <v>1846</v>
      </c>
      <c r="G92" s="4">
        <f t="shared" si="19"/>
        <v>1384.5</v>
      </c>
      <c r="H92" s="4">
        <f>(E92+F92)*4%</f>
        <v>369.2</v>
      </c>
      <c r="I92" s="4">
        <v>0</v>
      </c>
      <c r="J92" s="4">
        <v>0</v>
      </c>
      <c r="K92" s="4">
        <f t="shared" si="22"/>
        <v>21967.4</v>
      </c>
      <c r="L92" s="4"/>
    </row>
    <row r="93" spans="1:12">
      <c r="A93" s="79" t="s">
        <v>201</v>
      </c>
      <c r="B93" s="81"/>
      <c r="C93" s="3" t="s">
        <v>17</v>
      </c>
      <c r="D93" s="4">
        <v>0.75</v>
      </c>
      <c r="E93" s="47">
        <f>10200*1.04</f>
        <v>10608</v>
      </c>
      <c r="F93" s="4">
        <f t="shared" si="11"/>
        <v>2652</v>
      </c>
      <c r="G93" s="4">
        <f t="shared" si="19"/>
        <v>1989</v>
      </c>
      <c r="H93" s="4">
        <f t="shared" ref="H93:H96" si="26">(E93+F93)*4%</f>
        <v>530.4</v>
      </c>
      <c r="I93" s="4">
        <v>0</v>
      </c>
      <c r="J93" s="4">
        <v>0</v>
      </c>
      <c r="K93" s="4">
        <f t="shared" si="22"/>
        <v>11834.55</v>
      </c>
      <c r="L93" s="12"/>
    </row>
    <row r="94" spans="1:12">
      <c r="A94" s="80"/>
      <c r="B94" s="81"/>
      <c r="C94" s="46" t="s">
        <v>19</v>
      </c>
      <c r="D94" s="47">
        <v>0.75</v>
      </c>
      <c r="E94" s="47">
        <f>7100*1.04</f>
        <v>7384</v>
      </c>
      <c r="F94" s="4">
        <f t="shared" si="11"/>
        <v>1846</v>
      </c>
      <c r="G94" s="4">
        <f t="shared" si="19"/>
        <v>1384.5</v>
      </c>
      <c r="H94" s="4">
        <f t="shared" si="26"/>
        <v>369.2</v>
      </c>
      <c r="I94" s="4">
        <v>0</v>
      </c>
      <c r="J94" s="4">
        <v>0</v>
      </c>
      <c r="K94" s="4">
        <f t="shared" si="22"/>
        <v>8237.7750000000015</v>
      </c>
      <c r="L94" s="4"/>
    </row>
    <row r="95" spans="1:12">
      <c r="A95" s="79" t="s">
        <v>205</v>
      </c>
      <c r="B95" s="82"/>
      <c r="C95" s="3" t="s">
        <v>206</v>
      </c>
      <c r="D95" s="4">
        <v>2</v>
      </c>
      <c r="E95" s="47">
        <f>10200*1.04</f>
        <v>10608</v>
      </c>
      <c r="F95" s="4">
        <f t="shared" si="11"/>
        <v>2652</v>
      </c>
      <c r="G95" s="4">
        <f t="shared" si="19"/>
        <v>1989</v>
      </c>
      <c r="H95" s="4">
        <f t="shared" si="26"/>
        <v>530.4</v>
      </c>
      <c r="I95" s="4">
        <v>0</v>
      </c>
      <c r="J95" s="4">
        <v>0</v>
      </c>
      <c r="K95" s="4">
        <f t="shared" si="22"/>
        <v>31558.799999999999</v>
      </c>
      <c r="L95" s="4"/>
    </row>
    <row r="96" spans="1:12" ht="19.5" customHeight="1">
      <c r="A96" s="80"/>
      <c r="B96" s="83"/>
      <c r="C96" s="3" t="s">
        <v>19</v>
      </c>
      <c r="D96" s="4">
        <v>1.5</v>
      </c>
      <c r="E96" s="47">
        <f>7100*1.04</f>
        <v>7384</v>
      </c>
      <c r="F96" s="4">
        <f t="shared" si="11"/>
        <v>1846</v>
      </c>
      <c r="G96" s="4">
        <f t="shared" si="19"/>
        <v>1384.5</v>
      </c>
      <c r="H96" s="4">
        <f t="shared" si="26"/>
        <v>369.2</v>
      </c>
      <c r="I96" s="4">
        <v>0</v>
      </c>
      <c r="J96" s="4">
        <v>0</v>
      </c>
      <c r="K96" s="4">
        <f t="shared" si="22"/>
        <v>16475.550000000003</v>
      </c>
      <c r="L96" s="4"/>
    </row>
    <row r="97" spans="1:12">
      <c r="A97" s="84" t="s">
        <v>203</v>
      </c>
      <c r="B97" s="85"/>
      <c r="C97" s="3" t="s">
        <v>47</v>
      </c>
      <c r="D97" s="4">
        <v>1</v>
      </c>
      <c r="E97" s="47">
        <f>10200*1.04</f>
        <v>10608</v>
      </c>
      <c r="F97" s="4">
        <f t="shared" si="11"/>
        <v>2652</v>
      </c>
      <c r="G97" s="4">
        <f t="shared" si="19"/>
        <v>1989</v>
      </c>
      <c r="H97" s="4">
        <v>0</v>
      </c>
      <c r="I97" s="4">
        <v>0</v>
      </c>
      <c r="J97" s="4">
        <v>0</v>
      </c>
      <c r="K97" s="4">
        <f t="shared" si="22"/>
        <v>15249</v>
      </c>
      <c r="L97" s="4"/>
    </row>
    <row r="98" spans="1:12">
      <c r="A98" s="84"/>
      <c r="B98" s="85"/>
      <c r="C98" s="3" t="s">
        <v>19</v>
      </c>
      <c r="D98" s="4">
        <v>1</v>
      </c>
      <c r="E98" s="47">
        <f>7100*1.04</f>
        <v>7384</v>
      </c>
      <c r="F98" s="4">
        <f t="shared" si="11"/>
        <v>1846</v>
      </c>
      <c r="G98" s="4">
        <f t="shared" si="19"/>
        <v>1384.5</v>
      </c>
      <c r="H98" s="4">
        <v>0</v>
      </c>
      <c r="I98" s="4">
        <v>0</v>
      </c>
      <c r="J98" s="4">
        <v>0</v>
      </c>
      <c r="K98" s="4">
        <f t="shared" si="22"/>
        <v>10614.5</v>
      </c>
      <c r="L98" s="4"/>
    </row>
    <row r="99" spans="1:12">
      <c r="A99" s="22" t="s">
        <v>204</v>
      </c>
      <c r="B99" s="41"/>
      <c r="C99" s="3" t="s">
        <v>13</v>
      </c>
      <c r="D99" s="4">
        <v>0.5</v>
      </c>
      <c r="E99" s="47">
        <f>7400*1.04</f>
        <v>7696</v>
      </c>
      <c r="F99" s="4">
        <f t="shared" ref="F99:F103" si="27">E99*25%</f>
        <v>1924</v>
      </c>
      <c r="G99" s="4">
        <f t="shared" si="19"/>
        <v>1443</v>
      </c>
      <c r="H99" s="4">
        <f t="shared" ref="H99:H100" si="28">(E99+F99)*4%</f>
        <v>384.8</v>
      </c>
      <c r="I99" s="4">
        <v>0</v>
      </c>
      <c r="J99" s="4">
        <v>0</v>
      </c>
      <c r="K99" s="4">
        <f t="shared" si="22"/>
        <v>5723.9</v>
      </c>
      <c r="L99" s="4"/>
    </row>
    <row r="100" spans="1:12">
      <c r="A100" s="84" t="s">
        <v>70</v>
      </c>
      <c r="B100" s="85"/>
      <c r="C100" s="3" t="s">
        <v>207</v>
      </c>
      <c r="D100" s="4">
        <v>0.25</v>
      </c>
      <c r="E100" s="47">
        <f>10200*1.04</f>
        <v>10608</v>
      </c>
      <c r="F100" s="4">
        <f t="shared" si="27"/>
        <v>2652</v>
      </c>
      <c r="G100" s="4">
        <f t="shared" si="19"/>
        <v>1989</v>
      </c>
      <c r="H100" s="4">
        <f t="shared" si="28"/>
        <v>530.4</v>
      </c>
      <c r="I100" s="4">
        <v>0</v>
      </c>
      <c r="J100" s="4">
        <v>0</v>
      </c>
      <c r="K100" s="4">
        <f t="shared" si="22"/>
        <v>3944.85</v>
      </c>
      <c r="L100" s="4"/>
    </row>
    <row r="101" spans="1:12">
      <c r="A101" s="84"/>
      <c r="B101" s="85"/>
      <c r="C101" s="3" t="s">
        <v>67</v>
      </c>
      <c r="D101" s="4">
        <v>1</v>
      </c>
      <c r="E101" s="47">
        <f t="shared" ref="E101:E102" si="29">7100*1.04</f>
        <v>7384</v>
      </c>
      <c r="F101" s="4">
        <f t="shared" si="27"/>
        <v>1846</v>
      </c>
      <c r="G101" s="4">
        <f t="shared" si="19"/>
        <v>1384.5</v>
      </c>
      <c r="H101" s="4">
        <v>0</v>
      </c>
      <c r="I101" s="4">
        <v>0</v>
      </c>
      <c r="J101" s="4">
        <v>0</v>
      </c>
      <c r="K101" s="4">
        <f t="shared" si="22"/>
        <v>10614.5</v>
      </c>
      <c r="L101" s="4"/>
    </row>
    <row r="102" spans="1:12">
      <c r="A102" s="84"/>
      <c r="B102" s="85"/>
      <c r="C102" s="3" t="s">
        <v>68</v>
      </c>
      <c r="D102" s="4">
        <v>2</v>
      </c>
      <c r="E102" s="47">
        <f t="shared" si="29"/>
        <v>7384</v>
      </c>
      <c r="F102" s="4">
        <f t="shared" si="27"/>
        <v>1846</v>
      </c>
      <c r="G102" s="4">
        <f t="shared" si="19"/>
        <v>1384.5</v>
      </c>
      <c r="H102" s="4">
        <f>(E102+F102)*4%</f>
        <v>369.2</v>
      </c>
      <c r="I102" s="4">
        <v>0</v>
      </c>
      <c r="J102" s="4">
        <v>0</v>
      </c>
      <c r="K102" s="4">
        <f t="shared" si="22"/>
        <v>21967.4</v>
      </c>
      <c r="L102" s="4"/>
    </row>
    <row r="103" spans="1:12">
      <c r="A103" s="84"/>
      <c r="B103" s="85"/>
      <c r="C103" s="3" t="s">
        <v>69</v>
      </c>
      <c r="D103" s="4">
        <v>0.25</v>
      </c>
      <c r="E103" s="47">
        <f>6300*1.04</f>
        <v>6552</v>
      </c>
      <c r="F103" s="4">
        <f t="shared" si="27"/>
        <v>1638</v>
      </c>
      <c r="G103" s="4">
        <f t="shared" si="19"/>
        <v>1228.5</v>
      </c>
      <c r="H103" s="4">
        <v>0</v>
      </c>
      <c r="I103" s="4">
        <v>0</v>
      </c>
      <c r="J103" s="4">
        <v>0</v>
      </c>
      <c r="K103" s="4">
        <f t="shared" si="22"/>
        <v>2354.625</v>
      </c>
      <c r="L103" s="4"/>
    </row>
    <row r="104" spans="1:12">
      <c r="A104" s="84"/>
      <c r="B104" s="85"/>
      <c r="C104" s="46" t="s">
        <v>242</v>
      </c>
      <c r="D104" s="4">
        <v>1</v>
      </c>
      <c r="E104" s="47">
        <f>5300*1.04</f>
        <v>5512</v>
      </c>
      <c r="F104" s="4">
        <v>0</v>
      </c>
      <c r="G104" s="4">
        <f t="shared" si="19"/>
        <v>826.8</v>
      </c>
      <c r="H104" s="4">
        <v>0</v>
      </c>
      <c r="I104" s="4">
        <v>0</v>
      </c>
      <c r="J104" s="4">
        <v>0</v>
      </c>
      <c r="K104" s="4">
        <f t="shared" si="22"/>
        <v>6338.8</v>
      </c>
      <c r="L104" s="4"/>
    </row>
    <row r="105" spans="1:12">
      <c r="A105" s="84" t="s">
        <v>150</v>
      </c>
      <c r="B105" s="85"/>
      <c r="C105" s="3" t="s">
        <v>13</v>
      </c>
      <c r="D105" s="4">
        <v>2</v>
      </c>
      <c r="E105" s="47">
        <f>7400*1.04</f>
        <v>7696</v>
      </c>
      <c r="F105" s="4">
        <f t="shared" ref="F105" si="30">E105*25%</f>
        <v>1924</v>
      </c>
      <c r="G105" s="4">
        <f t="shared" si="19"/>
        <v>1443</v>
      </c>
      <c r="H105" s="4">
        <f t="shared" ref="H105:H109" si="31">(E105+F105)*4%</f>
        <v>384.8</v>
      </c>
      <c r="I105" s="4">
        <v>0</v>
      </c>
      <c r="J105" s="4">
        <v>0</v>
      </c>
      <c r="K105" s="4">
        <f t="shared" si="22"/>
        <v>22895.599999999999</v>
      </c>
      <c r="L105" s="4"/>
    </row>
    <row r="106" spans="1:12">
      <c r="A106" s="84"/>
      <c r="B106" s="85"/>
      <c r="C106" s="3" t="s">
        <v>23</v>
      </c>
      <c r="D106" s="4">
        <v>1</v>
      </c>
      <c r="E106" s="47">
        <f>5300*1.04</f>
        <v>5512</v>
      </c>
      <c r="F106" s="4">
        <v>0</v>
      </c>
      <c r="G106" s="4">
        <f t="shared" si="19"/>
        <v>826.8</v>
      </c>
      <c r="H106" s="4">
        <f t="shared" si="31"/>
        <v>220.48000000000002</v>
      </c>
      <c r="I106" s="4">
        <v>0</v>
      </c>
      <c r="J106" s="4">
        <v>0</v>
      </c>
      <c r="K106" s="4">
        <f t="shared" si="22"/>
        <v>6559.2800000000007</v>
      </c>
      <c r="L106" s="4"/>
    </row>
    <row r="107" spans="1:12">
      <c r="A107" s="22" t="s">
        <v>152</v>
      </c>
      <c r="B107" s="41"/>
      <c r="C107" s="3" t="s">
        <v>153</v>
      </c>
      <c r="D107" s="4">
        <v>1.5</v>
      </c>
      <c r="E107" s="47">
        <f>7400*1.04</f>
        <v>7696</v>
      </c>
      <c r="F107" s="4">
        <f t="shared" ref="F107:F108" si="32">E107*25%</f>
        <v>1924</v>
      </c>
      <c r="G107" s="4">
        <f t="shared" si="19"/>
        <v>1443</v>
      </c>
      <c r="H107" s="4">
        <f t="shared" si="31"/>
        <v>384.8</v>
      </c>
      <c r="I107" s="4">
        <v>0</v>
      </c>
      <c r="J107" s="4">
        <v>0</v>
      </c>
      <c r="K107" s="4">
        <f t="shared" si="22"/>
        <v>17171.699999999997</v>
      </c>
      <c r="L107" s="4"/>
    </row>
    <row r="108" spans="1:12">
      <c r="A108" s="84" t="s">
        <v>154</v>
      </c>
      <c r="B108" s="85"/>
      <c r="C108" s="3" t="s">
        <v>28</v>
      </c>
      <c r="D108" s="4">
        <v>1</v>
      </c>
      <c r="E108" s="47">
        <f>6300*1.04</f>
        <v>6552</v>
      </c>
      <c r="F108" s="4">
        <f t="shared" si="32"/>
        <v>1638</v>
      </c>
      <c r="G108" s="4">
        <f t="shared" si="19"/>
        <v>1228.5</v>
      </c>
      <c r="H108" s="4">
        <f t="shared" si="31"/>
        <v>327.60000000000002</v>
      </c>
      <c r="I108" s="4">
        <v>0</v>
      </c>
      <c r="J108" s="4">
        <v>0</v>
      </c>
      <c r="K108" s="4">
        <f t="shared" si="22"/>
        <v>9746.1</v>
      </c>
      <c r="L108" s="4"/>
    </row>
    <row r="109" spans="1:12">
      <c r="A109" s="84"/>
      <c r="B109" s="85"/>
      <c r="C109" s="3" t="s">
        <v>1</v>
      </c>
      <c r="D109" s="4">
        <v>0.5</v>
      </c>
      <c r="E109" s="47">
        <f>5300*1.04</f>
        <v>5512</v>
      </c>
      <c r="F109" s="4">
        <v>0</v>
      </c>
      <c r="G109" s="4">
        <f t="shared" si="19"/>
        <v>826.8</v>
      </c>
      <c r="H109" s="4">
        <f t="shared" si="31"/>
        <v>220.48000000000002</v>
      </c>
      <c r="I109" s="4">
        <v>0</v>
      </c>
      <c r="J109" s="4">
        <v>0</v>
      </c>
      <c r="K109" s="4">
        <f t="shared" si="22"/>
        <v>3279.6400000000003</v>
      </c>
      <c r="L109" s="4"/>
    </row>
    <row r="110" spans="1:12">
      <c r="A110" s="22" t="s">
        <v>151</v>
      </c>
      <c r="B110" s="40"/>
      <c r="C110" s="3" t="s">
        <v>15</v>
      </c>
      <c r="D110" s="4">
        <v>4</v>
      </c>
      <c r="E110" s="47">
        <f>6300*1.04</f>
        <v>6552</v>
      </c>
      <c r="F110" s="4">
        <v>0</v>
      </c>
      <c r="G110" s="4">
        <f t="shared" si="19"/>
        <v>982.8</v>
      </c>
      <c r="H110" s="4">
        <v>0</v>
      </c>
      <c r="I110" s="4">
        <v>0</v>
      </c>
      <c r="J110" s="4">
        <v>0</v>
      </c>
      <c r="K110" s="4">
        <f t="shared" si="22"/>
        <v>30139.200000000001</v>
      </c>
      <c r="L110" s="4"/>
    </row>
    <row r="111" spans="1:12" ht="23.25">
      <c r="A111" s="84" t="s">
        <v>149</v>
      </c>
      <c r="B111" s="85"/>
      <c r="C111" s="3" t="s">
        <v>208</v>
      </c>
      <c r="D111" s="4">
        <v>1</v>
      </c>
      <c r="E111" s="47">
        <f>7800*1.04</f>
        <v>8112</v>
      </c>
      <c r="F111" s="4">
        <f t="shared" ref="F111:F112" si="33">E111*25%</f>
        <v>2028</v>
      </c>
      <c r="G111" s="4">
        <f t="shared" si="19"/>
        <v>1521</v>
      </c>
      <c r="H111" s="4">
        <v>0</v>
      </c>
      <c r="I111" s="4">
        <v>0</v>
      </c>
      <c r="J111" s="4">
        <v>0</v>
      </c>
      <c r="K111" s="4">
        <f t="shared" si="22"/>
        <v>11661</v>
      </c>
      <c r="L111" s="4"/>
    </row>
    <row r="112" spans="1:12">
      <c r="A112" s="84"/>
      <c r="B112" s="85"/>
      <c r="C112" s="3" t="s">
        <v>238</v>
      </c>
      <c r="D112" s="4">
        <v>0.5</v>
      </c>
      <c r="E112" s="47">
        <f>7100*1.04</f>
        <v>7384</v>
      </c>
      <c r="F112" s="4">
        <f t="shared" si="33"/>
        <v>1846</v>
      </c>
      <c r="G112" s="4">
        <f t="shared" si="19"/>
        <v>1384.5</v>
      </c>
      <c r="H112" s="4">
        <v>0</v>
      </c>
      <c r="I112" s="4">
        <v>0</v>
      </c>
      <c r="J112" s="4">
        <v>0</v>
      </c>
      <c r="K112" s="4">
        <f t="shared" si="22"/>
        <v>5307.25</v>
      </c>
      <c r="L112" s="4"/>
    </row>
    <row r="113" spans="1:12">
      <c r="A113" s="84"/>
      <c r="B113" s="85"/>
      <c r="C113" s="3" t="s">
        <v>242</v>
      </c>
      <c r="D113" s="47">
        <v>0.5</v>
      </c>
      <c r="E113" s="47">
        <f>5300*1.04</f>
        <v>5512</v>
      </c>
      <c r="F113" s="4">
        <v>0</v>
      </c>
      <c r="G113" s="4">
        <f t="shared" si="19"/>
        <v>826.8</v>
      </c>
      <c r="H113" s="4">
        <v>0</v>
      </c>
      <c r="I113" s="4">
        <v>0</v>
      </c>
      <c r="J113" s="4">
        <v>0</v>
      </c>
      <c r="K113" s="4">
        <f t="shared" si="22"/>
        <v>3169.4</v>
      </c>
      <c r="L113" s="4"/>
    </row>
    <row r="114" spans="1:12" ht="23.25">
      <c r="A114" s="22" t="s">
        <v>169</v>
      </c>
      <c r="B114" s="23"/>
      <c r="C114" s="3" t="s">
        <v>208</v>
      </c>
      <c r="D114" s="4">
        <v>0.5</v>
      </c>
      <c r="E114" s="47">
        <f>7800*1.04</f>
        <v>8112</v>
      </c>
      <c r="F114" s="4">
        <f t="shared" ref="F114:F118" si="34">E114*25%</f>
        <v>2028</v>
      </c>
      <c r="G114" s="4">
        <f t="shared" si="19"/>
        <v>1521</v>
      </c>
      <c r="H114" s="4">
        <v>0</v>
      </c>
      <c r="I114" s="4">
        <v>0</v>
      </c>
      <c r="J114" s="4">
        <v>0</v>
      </c>
      <c r="K114" s="4">
        <f t="shared" si="22"/>
        <v>5830.5</v>
      </c>
      <c r="L114" s="4"/>
    </row>
    <row r="115" spans="1:12" ht="23.25">
      <c r="A115" s="84" t="s">
        <v>50</v>
      </c>
      <c r="B115" s="85"/>
      <c r="C115" s="46" t="s">
        <v>48</v>
      </c>
      <c r="D115" s="47">
        <v>0.5</v>
      </c>
      <c r="E115" s="47">
        <f>11625*1.04</f>
        <v>12090</v>
      </c>
      <c r="F115" s="4">
        <f t="shared" si="34"/>
        <v>3022.5</v>
      </c>
      <c r="G115" s="4">
        <f t="shared" si="19"/>
        <v>2266.875</v>
      </c>
      <c r="H115" s="4">
        <f t="shared" ref="H115:H117" si="35">(E115+F115)*4%</f>
        <v>604.5</v>
      </c>
      <c r="I115" s="4">
        <v>0</v>
      </c>
      <c r="J115" s="4">
        <v>0</v>
      </c>
      <c r="K115" s="4">
        <f t="shared" si="22"/>
        <v>8991.9375</v>
      </c>
      <c r="L115" s="4"/>
    </row>
    <row r="116" spans="1:12">
      <c r="A116" s="84"/>
      <c r="B116" s="85"/>
      <c r="C116" s="46" t="s">
        <v>22</v>
      </c>
      <c r="D116" s="47">
        <v>2.25</v>
      </c>
      <c r="E116" s="47">
        <f>10200*1.04</f>
        <v>10608</v>
      </c>
      <c r="F116" s="4">
        <f t="shared" si="34"/>
        <v>2652</v>
      </c>
      <c r="G116" s="4">
        <f t="shared" si="19"/>
        <v>1989</v>
      </c>
      <c r="H116" s="4">
        <f t="shared" si="35"/>
        <v>530.4</v>
      </c>
      <c r="I116" s="4">
        <v>0</v>
      </c>
      <c r="J116" s="4">
        <v>0</v>
      </c>
      <c r="K116" s="4">
        <f t="shared" si="22"/>
        <v>35503.65</v>
      </c>
      <c r="L116" s="4"/>
    </row>
    <row r="117" spans="1:12">
      <c r="A117" s="84"/>
      <c r="B117" s="85"/>
      <c r="C117" s="3" t="s">
        <v>49</v>
      </c>
      <c r="D117" s="4">
        <v>4</v>
      </c>
      <c r="E117" s="47">
        <f>6700*1.04</f>
        <v>6968</v>
      </c>
      <c r="F117" s="4">
        <f t="shared" si="34"/>
        <v>1742</v>
      </c>
      <c r="G117" s="4">
        <f t="shared" si="19"/>
        <v>1306.5</v>
      </c>
      <c r="H117" s="4">
        <f t="shared" si="35"/>
        <v>348.40000000000003</v>
      </c>
      <c r="I117" s="4">
        <v>0</v>
      </c>
      <c r="J117" s="4">
        <v>0</v>
      </c>
      <c r="K117" s="4">
        <f t="shared" si="22"/>
        <v>41459.599999999999</v>
      </c>
      <c r="L117" s="4"/>
    </row>
    <row r="118" spans="1:12">
      <c r="A118" s="84"/>
      <c r="B118" s="85"/>
      <c r="C118" s="3" t="s">
        <v>15</v>
      </c>
      <c r="D118" s="4">
        <v>0.5</v>
      </c>
      <c r="E118" s="47">
        <f>6300*1.04</f>
        <v>6552</v>
      </c>
      <c r="F118" s="4">
        <f t="shared" si="34"/>
        <v>1638</v>
      </c>
      <c r="G118" s="4">
        <f t="shared" si="19"/>
        <v>1228.5</v>
      </c>
      <c r="H118" s="4">
        <v>0</v>
      </c>
      <c r="I118" s="4">
        <v>0</v>
      </c>
      <c r="J118" s="4">
        <v>0</v>
      </c>
      <c r="K118" s="4">
        <f t="shared" si="22"/>
        <v>4709.25</v>
      </c>
      <c r="L118" s="4"/>
    </row>
    <row r="119" spans="1:12">
      <c r="A119" s="84"/>
      <c r="B119" s="85"/>
      <c r="C119" s="3" t="s">
        <v>23</v>
      </c>
      <c r="D119" s="4">
        <v>1.5</v>
      </c>
      <c r="E119" s="47">
        <f>5300*1.04</f>
        <v>5512</v>
      </c>
      <c r="F119" s="4">
        <v>0</v>
      </c>
      <c r="G119" s="4">
        <f t="shared" si="19"/>
        <v>826.8</v>
      </c>
      <c r="H119" s="4">
        <f t="shared" ref="H119:H129" si="36">(E119+F119)*4%</f>
        <v>220.48000000000002</v>
      </c>
      <c r="I119" s="4">
        <v>0</v>
      </c>
      <c r="J119" s="4">
        <v>0</v>
      </c>
      <c r="K119" s="4">
        <f t="shared" si="22"/>
        <v>9838.9200000000019</v>
      </c>
      <c r="L119" s="4"/>
    </row>
    <row r="120" spans="1:12" ht="23.25">
      <c r="A120" s="84" t="s">
        <v>54</v>
      </c>
      <c r="B120" s="85"/>
      <c r="C120" s="3" t="s">
        <v>209</v>
      </c>
      <c r="D120" s="4">
        <v>1</v>
      </c>
      <c r="E120" s="47">
        <f>11625*1.04</f>
        <v>12090</v>
      </c>
      <c r="F120" s="4">
        <f t="shared" ref="F120:F122" si="37">E120*25%</f>
        <v>3022.5</v>
      </c>
      <c r="G120" s="4">
        <f t="shared" si="19"/>
        <v>2266.875</v>
      </c>
      <c r="H120" s="4">
        <f t="shared" si="36"/>
        <v>604.5</v>
      </c>
      <c r="I120" s="4">
        <v>0</v>
      </c>
      <c r="J120" s="4">
        <v>0</v>
      </c>
      <c r="K120" s="4">
        <f t="shared" si="22"/>
        <v>17983.875</v>
      </c>
      <c r="L120" s="4"/>
    </row>
    <row r="121" spans="1:12">
      <c r="A121" s="84"/>
      <c r="B121" s="85"/>
      <c r="C121" s="3" t="s">
        <v>24</v>
      </c>
      <c r="D121" s="4">
        <v>4</v>
      </c>
      <c r="E121" s="47">
        <f t="shared" ref="E121:E122" si="38">7100*1.04</f>
        <v>7384</v>
      </c>
      <c r="F121" s="4">
        <f t="shared" si="37"/>
        <v>1846</v>
      </c>
      <c r="G121" s="4">
        <f t="shared" si="19"/>
        <v>1384.5</v>
      </c>
      <c r="H121" s="4">
        <f t="shared" si="36"/>
        <v>369.2</v>
      </c>
      <c r="I121" s="4">
        <v>0</v>
      </c>
      <c r="J121" s="4">
        <v>0</v>
      </c>
      <c r="K121" s="4">
        <f t="shared" si="22"/>
        <v>43934.8</v>
      </c>
      <c r="L121" s="4"/>
    </row>
    <row r="122" spans="1:12">
      <c r="A122" s="84"/>
      <c r="B122" s="85"/>
      <c r="C122" s="46" t="s">
        <v>25</v>
      </c>
      <c r="D122" s="47">
        <v>2</v>
      </c>
      <c r="E122" s="47">
        <f t="shared" si="38"/>
        <v>7384</v>
      </c>
      <c r="F122" s="4">
        <f t="shared" si="37"/>
        <v>1846</v>
      </c>
      <c r="G122" s="4">
        <f t="shared" si="19"/>
        <v>1384.5</v>
      </c>
      <c r="H122" s="4">
        <f t="shared" si="36"/>
        <v>369.2</v>
      </c>
      <c r="I122" s="4">
        <v>0</v>
      </c>
      <c r="J122" s="4">
        <v>0</v>
      </c>
      <c r="K122" s="4">
        <f t="shared" si="22"/>
        <v>21967.4</v>
      </c>
      <c r="L122" s="4"/>
    </row>
    <row r="123" spans="1:12">
      <c r="A123" s="84"/>
      <c r="B123" s="85"/>
      <c r="C123" s="3" t="s">
        <v>23</v>
      </c>
      <c r="D123" s="4">
        <v>2</v>
      </c>
      <c r="E123" s="47">
        <f>5300*1.04</f>
        <v>5512</v>
      </c>
      <c r="F123" s="4">
        <v>0</v>
      </c>
      <c r="G123" s="4">
        <f t="shared" si="19"/>
        <v>826.8</v>
      </c>
      <c r="H123" s="4">
        <f t="shared" si="36"/>
        <v>220.48000000000002</v>
      </c>
      <c r="I123" s="4">
        <v>0</v>
      </c>
      <c r="J123" s="4">
        <v>0</v>
      </c>
      <c r="K123" s="4">
        <f t="shared" si="22"/>
        <v>13118.560000000001</v>
      </c>
      <c r="L123" s="4"/>
    </row>
    <row r="124" spans="1:12" ht="23.25">
      <c r="A124" s="84" t="s">
        <v>157</v>
      </c>
      <c r="B124" s="85"/>
      <c r="C124" s="3" t="s">
        <v>174</v>
      </c>
      <c r="D124" s="4">
        <v>0.25</v>
      </c>
      <c r="E124" s="47">
        <f>11625*1.04</f>
        <v>12090</v>
      </c>
      <c r="F124" s="4">
        <f t="shared" ref="F124:F126" si="39">E124*25%</f>
        <v>3022.5</v>
      </c>
      <c r="G124" s="4">
        <f t="shared" si="19"/>
        <v>2266.875</v>
      </c>
      <c r="H124" s="4">
        <f t="shared" si="36"/>
        <v>604.5</v>
      </c>
      <c r="I124" s="4">
        <v>0</v>
      </c>
      <c r="J124" s="4">
        <v>0</v>
      </c>
      <c r="K124" s="4">
        <f t="shared" si="22"/>
        <v>4495.96875</v>
      </c>
      <c r="L124" s="4"/>
    </row>
    <row r="125" spans="1:12">
      <c r="A125" s="84"/>
      <c r="B125" s="85"/>
      <c r="C125" s="3" t="s">
        <v>156</v>
      </c>
      <c r="D125" s="4">
        <v>4.5</v>
      </c>
      <c r="E125" s="47">
        <f t="shared" ref="E125:E126" si="40">10200*1.04</f>
        <v>10608</v>
      </c>
      <c r="F125" s="4">
        <f t="shared" si="39"/>
        <v>2652</v>
      </c>
      <c r="G125" s="4">
        <f t="shared" si="19"/>
        <v>1989</v>
      </c>
      <c r="H125" s="4">
        <f t="shared" si="36"/>
        <v>530.4</v>
      </c>
      <c r="I125" s="4">
        <v>0</v>
      </c>
      <c r="J125" s="4">
        <v>0</v>
      </c>
      <c r="K125" s="4">
        <f t="shared" si="22"/>
        <v>71007.3</v>
      </c>
      <c r="L125" s="4"/>
    </row>
    <row r="126" spans="1:12">
      <c r="A126" s="84"/>
      <c r="B126" s="85"/>
      <c r="C126" s="3" t="s">
        <v>63</v>
      </c>
      <c r="D126" s="4">
        <v>1</v>
      </c>
      <c r="E126" s="47">
        <f t="shared" si="40"/>
        <v>10608</v>
      </c>
      <c r="F126" s="4">
        <f t="shared" si="39"/>
        <v>2652</v>
      </c>
      <c r="G126" s="4">
        <f t="shared" si="19"/>
        <v>1989</v>
      </c>
      <c r="H126" s="4">
        <f t="shared" si="36"/>
        <v>530.4</v>
      </c>
      <c r="I126" s="4">
        <v>0</v>
      </c>
      <c r="J126" s="4">
        <v>0</v>
      </c>
      <c r="K126" s="4">
        <f t="shared" si="22"/>
        <v>15779.4</v>
      </c>
      <c r="L126" s="4"/>
    </row>
    <row r="127" spans="1:12">
      <c r="A127" s="84"/>
      <c r="B127" s="85"/>
      <c r="C127" s="3" t="s">
        <v>210</v>
      </c>
      <c r="D127" s="4">
        <v>1</v>
      </c>
      <c r="E127" s="47">
        <f>7400*1.04</f>
        <v>7696</v>
      </c>
      <c r="F127" s="4">
        <v>2278.2800000000002</v>
      </c>
      <c r="G127" s="4">
        <f t="shared" si="19"/>
        <v>1496.1420000000001</v>
      </c>
      <c r="H127" s="4">
        <f t="shared" si="36"/>
        <v>398.97120000000001</v>
      </c>
      <c r="I127" s="4">
        <v>0</v>
      </c>
      <c r="J127" s="4">
        <v>0</v>
      </c>
      <c r="K127" s="4">
        <f t="shared" si="22"/>
        <v>11869.3932</v>
      </c>
      <c r="L127" s="4"/>
    </row>
    <row r="128" spans="1:12">
      <c r="A128" s="84"/>
      <c r="B128" s="85"/>
      <c r="C128" s="3" t="s">
        <v>6</v>
      </c>
      <c r="D128" s="4">
        <v>2.5</v>
      </c>
      <c r="E128" s="47">
        <f>7100*1.04</f>
        <v>7384</v>
      </c>
      <c r="F128" s="4">
        <v>2278.2800000000002</v>
      </c>
      <c r="G128" s="4">
        <f t="shared" si="19"/>
        <v>1449.3420000000001</v>
      </c>
      <c r="H128" s="4">
        <f t="shared" si="36"/>
        <v>386.49120000000005</v>
      </c>
      <c r="I128" s="4">
        <v>0</v>
      </c>
      <c r="J128" s="4">
        <v>0</v>
      </c>
      <c r="K128" s="4">
        <f t="shared" si="22"/>
        <v>28745.283000000003</v>
      </c>
      <c r="L128" s="4"/>
    </row>
    <row r="129" spans="1:12">
      <c r="A129" s="84"/>
      <c r="B129" s="85"/>
      <c r="C129" s="3" t="s">
        <v>23</v>
      </c>
      <c r="D129" s="4">
        <v>1.5</v>
      </c>
      <c r="E129" s="47">
        <f>5300*1.04</f>
        <v>5512</v>
      </c>
      <c r="F129" s="4">
        <v>0</v>
      </c>
      <c r="G129" s="4">
        <f t="shared" si="19"/>
        <v>826.8</v>
      </c>
      <c r="H129" s="4">
        <f t="shared" si="36"/>
        <v>220.48000000000002</v>
      </c>
      <c r="I129" s="4">
        <v>0</v>
      </c>
      <c r="J129" s="4">
        <v>0</v>
      </c>
      <c r="K129" s="4">
        <f t="shared" si="22"/>
        <v>9838.9200000000019</v>
      </c>
      <c r="L129" s="4"/>
    </row>
    <row r="130" spans="1:12" ht="15.75" customHeight="1">
      <c r="A130" s="84" t="s">
        <v>44</v>
      </c>
      <c r="B130" s="85"/>
      <c r="C130" s="3" t="s">
        <v>188</v>
      </c>
      <c r="D130" s="4">
        <v>0.5</v>
      </c>
      <c r="E130" s="47">
        <f>11625*1.04</f>
        <v>12090</v>
      </c>
      <c r="F130" s="4">
        <f t="shared" ref="F130:F134" si="41">E130*25%</f>
        <v>3022.5</v>
      </c>
      <c r="G130" s="4">
        <f t="shared" si="19"/>
        <v>2266.875</v>
      </c>
      <c r="H130" s="4">
        <v>0</v>
      </c>
      <c r="I130" s="4">
        <v>0</v>
      </c>
      <c r="J130" s="4">
        <v>0</v>
      </c>
      <c r="K130" s="4">
        <f t="shared" si="22"/>
        <v>8689.6875</v>
      </c>
      <c r="L130" s="4"/>
    </row>
    <row r="131" spans="1:12">
      <c r="A131" s="84"/>
      <c r="B131" s="85"/>
      <c r="C131" s="3" t="s">
        <v>18</v>
      </c>
      <c r="D131" s="4">
        <v>4</v>
      </c>
      <c r="E131" s="47">
        <f>10650*1.04</f>
        <v>11076</v>
      </c>
      <c r="F131" s="4">
        <f t="shared" si="41"/>
        <v>2769</v>
      </c>
      <c r="G131" s="4">
        <f t="shared" si="19"/>
        <v>2076.75</v>
      </c>
      <c r="H131" s="4">
        <f>(E131+F131)*4%</f>
        <v>553.80000000000007</v>
      </c>
      <c r="I131" s="4">
        <v>0</v>
      </c>
      <c r="J131" s="4">
        <v>0</v>
      </c>
      <c r="K131" s="4">
        <f t="shared" si="22"/>
        <v>65902.2</v>
      </c>
      <c r="L131" s="4"/>
    </row>
    <row r="132" spans="1:12">
      <c r="A132" s="84"/>
      <c r="B132" s="85"/>
      <c r="C132" s="3" t="s">
        <v>189</v>
      </c>
      <c r="D132" s="4">
        <v>0.5</v>
      </c>
      <c r="E132" s="47">
        <f>10200*1.04</f>
        <v>10608</v>
      </c>
      <c r="F132" s="4">
        <f t="shared" si="41"/>
        <v>2652</v>
      </c>
      <c r="G132" s="4">
        <f t="shared" si="19"/>
        <v>1989</v>
      </c>
      <c r="H132" s="4">
        <f t="shared" ref="H132" si="42">(E132+F132)*4%</f>
        <v>530.4</v>
      </c>
      <c r="I132" s="4">
        <v>0</v>
      </c>
      <c r="J132" s="4">
        <v>0</v>
      </c>
      <c r="K132" s="4">
        <f t="shared" si="22"/>
        <v>7889.7</v>
      </c>
      <c r="L132" s="4"/>
    </row>
    <row r="133" spans="1:12">
      <c r="A133" s="84"/>
      <c r="B133" s="85"/>
      <c r="C133" s="3" t="s">
        <v>155</v>
      </c>
      <c r="D133" s="4">
        <v>4</v>
      </c>
      <c r="E133" s="47">
        <f>7100*1.04</f>
        <v>7384</v>
      </c>
      <c r="F133" s="4">
        <f t="shared" si="41"/>
        <v>1846</v>
      </c>
      <c r="G133" s="4">
        <f t="shared" si="19"/>
        <v>1384.5</v>
      </c>
      <c r="H133" s="4">
        <f>(E133+F133)*4%</f>
        <v>369.2</v>
      </c>
      <c r="I133" s="4">
        <v>0</v>
      </c>
      <c r="J133" s="4">
        <v>0</v>
      </c>
      <c r="K133" s="4">
        <f t="shared" si="22"/>
        <v>43934.8</v>
      </c>
      <c r="L133" s="4"/>
    </row>
    <row r="134" spans="1:12">
      <c r="A134" s="84"/>
      <c r="B134" s="85"/>
      <c r="C134" s="3" t="s">
        <v>128</v>
      </c>
      <c r="D134" s="4">
        <v>1</v>
      </c>
      <c r="E134" s="47">
        <f>7400*1.04</f>
        <v>7696</v>
      </c>
      <c r="F134" s="4">
        <f t="shared" si="41"/>
        <v>1924</v>
      </c>
      <c r="G134" s="4">
        <f t="shared" si="19"/>
        <v>1443</v>
      </c>
      <c r="H134" s="4">
        <f t="shared" ref="H134" si="43">(E134+F134)*4%</f>
        <v>384.8</v>
      </c>
      <c r="I134" s="4">
        <v>0</v>
      </c>
      <c r="J134" s="4">
        <v>0</v>
      </c>
      <c r="K134" s="4">
        <f t="shared" si="22"/>
        <v>11447.8</v>
      </c>
      <c r="L134" s="4"/>
    </row>
    <row r="135" spans="1:12">
      <c r="A135" s="84"/>
      <c r="B135" s="85"/>
      <c r="C135" s="3" t="s">
        <v>242</v>
      </c>
      <c r="D135" s="4">
        <v>1.5</v>
      </c>
      <c r="E135" s="47">
        <f>5300*1.04</f>
        <v>5512</v>
      </c>
      <c r="F135" s="4">
        <v>0</v>
      </c>
      <c r="G135" s="4">
        <f t="shared" si="19"/>
        <v>826.8</v>
      </c>
      <c r="H135" s="4">
        <v>0</v>
      </c>
      <c r="I135" s="4">
        <v>0</v>
      </c>
      <c r="J135" s="4">
        <v>0</v>
      </c>
      <c r="K135" s="4">
        <f t="shared" si="22"/>
        <v>9508.2000000000007</v>
      </c>
      <c r="L135" s="4"/>
    </row>
    <row r="136" spans="1:12">
      <c r="A136" s="84" t="s">
        <v>46</v>
      </c>
      <c r="B136" s="85"/>
      <c r="C136" s="3" t="s">
        <v>20</v>
      </c>
      <c r="D136" s="4">
        <v>1.5</v>
      </c>
      <c r="E136" s="47">
        <f>10200*1.04</f>
        <v>10608</v>
      </c>
      <c r="F136" s="4">
        <f t="shared" ref="F136:F139" si="44">E136*25%</f>
        <v>2652</v>
      </c>
      <c r="G136" s="4">
        <f t="shared" si="19"/>
        <v>1989</v>
      </c>
      <c r="H136" s="4">
        <f t="shared" ref="H136:H138" si="45">(E136+F136)*4%</f>
        <v>530.4</v>
      </c>
      <c r="I136" s="4">
        <v>0</v>
      </c>
      <c r="J136" s="4">
        <v>0</v>
      </c>
      <c r="K136" s="4">
        <f t="shared" si="22"/>
        <v>23669.1</v>
      </c>
      <c r="L136" s="4"/>
    </row>
    <row r="137" spans="1:12">
      <c r="A137" s="84"/>
      <c r="B137" s="85"/>
      <c r="C137" s="3" t="s">
        <v>21</v>
      </c>
      <c r="D137" s="4">
        <v>2</v>
      </c>
      <c r="E137" s="47">
        <f t="shared" ref="E137:E138" si="46">7400*1.04</f>
        <v>7696</v>
      </c>
      <c r="F137" s="4">
        <f t="shared" si="44"/>
        <v>1924</v>
      </c>
      <c r="G137" s="4">
        <f t="shared" si="19"/>
        <v>1443</v>
      </c>
      <c r="H137" s="4">
        <f t="shared" si="45"/>
        <v>384.8</v>
      </c>
      <c r="I137" s="4">
        <v>0</v>
      </c>
      <c r="J137" s="4">
        <v>0</v>
      </c>
      <c r="K137" s="4">
        <f t="shared" si="22"/>
        <v>22895.599999999999</v>
      </c>
      <c r="L137" s="4"/>
    </row>
    <row r="138" spans="1:12">
      <c r="A138" s="84"/>
      <c r="B138" s="85"/>
      <c r="C138" s="3" t="s">
        <v>13</v>
      </c>
      <c r="D138" s="4">
        <v>0.5</v>
      </c>
      <c r="E138" s="47">
        <f t="shared" si="46"/>
        <v>7696</v>
      </c>
      <c r="F138" s="4">
        <f t="shared" si="44"/>
        <v>1924</v>
      </c>
      <c r="G138" s="4">
        <f t="shared" si="19"/>
        <v>1443</v>
      </c>
      <c r="H138" s="4">
        <f t="shared" si="45"/>
        <v>384.8</v>
      </c>
      <c r="I138" s="4">
        <v>0</v>
      </c>
      <c r="J138" s="4">
        <v>0</v>
      </c>
      <c r="K138" s="4">
        <f t="shared" si="22"/>
        <v>5723.9</v>
      </c>
      <c r="L138" s="4"/>
    </row>
    <row r="139" spans="1:12">
      <c r="A139" s="84"/>
      <c r="B139" s="85"/>
      <c r="C139" s="3" t="s">
        <v>234</v>
      </c>
      <c r="D139" s="4">
        <v>0.5</v>
      </c>
      <c r="E139" s="47">
        <v>8362</v>
      </c>
      <c r="F139" s="4">
        <f t="shared" si="44"/>
        <v>2090.5</v>
      </c>
      <c r="G139" s="4">
        <f t="shared" si="19"/>
        <v>1567.875</v>
      </c>
      <c r="H139" s="4">
        <v>0</v>
      </c>
      <c r="I139" s="4">
        <v>0</v>
      </c>
      <c r="J139" s="4">
        <v>0</v>
      </c>
      <c r="K139" s="4">
        <f t="shared" si="22"/>
        <v>6010.1875</v>
      </c>
      <c r="L139" s="4"/>
    </row>
    <row r="140" spans="1:12">
      <c r="A140" s="84"/>
      <c r="B140" s="85"/>
      <c r="C140" s="3" t="s">
        <v>242</v>
      </c>
      <c r="D140" s="4">
        <v>1.5</v>
      </c>
      <c r="E140" s="47">
        <f>5300*1.04</f>
        <v>5512</v>
      </c>
      <c r="F140" s="4">
        <v>0</v>
      </c>
      <c r="G140" s="4">
        <f t="shared" si="19"/>
        <v>826.8</v>
      </c>
      <c r="H140" s="4">
        <v>0</v>
      </c>
      <c r="I140" s="4">
        <v>0</v>
      </c>
      <c r="J140" s="4">
        <v>0</v>
      </c>
      <c r="K140" s="4">
        <f t="shared" si="22"/>
        <v>9508.2000000000007</v>
      </c>
      <c r="L140" s="4"/>
    </row>
    <row r="141" spans="1:12">
      <c r="A141" s="84" t="s">
        <v>144</v>
      </c>
      <c r="B141" s="85"/>
      <c r="C141" s="3" t="s">
        <v>35</v>
      </c>
      <c r="D141" s="4">
        <v>1</v>
      </c>
      <c r="E141" s="47">
        <f>10650*1.04</f>
        <v>11076</v>
      </c>
      <c r="F141" s="4">
        <f t="shared" ref="F141:F142" si="47">E141*25%</f>
        <v>2769</v>
      </c>
      <c r="G141" s="4">
        <f t="shared" si="19"/>
        <v>2076.75</v>
      </c>
      <c r="H141" s="4">
        <v>0</v>
      </c>
      <c r="I141" s="4">
        <v>0</v>
      </c>
      <c r="J141" s="4">
        <v>0</v>
      </c>
      <c r="K141" s="4">
        <f t="shared" si="22"/>
        <v>15921.75</v>
      </c>
      <c r="L141" s="4"/>
    </row>
    <row r="142" spans="1:12">
      <c r="A142" s="84"/>
      <c r="B142" s="85"/>
      <c r="C142" s="3" t="s">
        <v>36</v>
      </c>
      <c r="D142" s="4">
        <v>2</v>
      </c>
      <c r="E142" s="47">
        <f>7400*1.04</f>
        <v>7696</v>
      </c>
      <c r="F142" s="4">
        <f t="shared" si="47"/>
        <v>1924</v>
      </c>
      <c r="G142" s="4">
        <f t="shared" si="19"/>
        <v>1443</v>
      </c>
      <c r="H142" s="4">
        <v>0</v>
      </c>
      <c r="I142" s="4">
        <v>0</v>
      </c>
      <c r="J142" s="4">
        <v>0</v>
      </c>
      <c r="K142" s="4">
        <f t="shared" si="22"/>
        <v>22126</v>
      </c>
      <c r="L142" s="4"/>
    </row>
    <row r="143" spans="1:12">
      <c r="A143" s="84"/>
      <c r="B143" s="85"/>
      <c r="C143" s="3" t="s">
        <v>242</v>
      </c>
      <c r="D143" s="4">
        <v>1</v>
      </c>
      <c r="E143" s="47">
        <f>5300*1.04</f>
        <v>5512</v>
      </c>
      <c r="F143" s="4">
        <v>0</v>
      </c>
      <c r="G143" s="4">
        <f t="shared" ref="G143:G205" si="48">(E143+F143)*15%</f>
        <v>826.8</v>
      </c>
      <c r="H143" s="4">
        <v>0</v>
      </c>
      <c r="I143" s="4">
        <v>0</v>
      </c>
      <c r="J143" s="4">
        <v>0</v>
      </c>
      <c r="K143" s="4">
        <f t="shared" si="22"/>
        <v>6338.8</v>
      </c>
      <c r="L143" s="4"/>
    </row>
    <row r="144" spans="1:12">
      <c r="A144" s="84"/>
      <c r="B144" s="85"/>
      <c r="C144" s="3" t="s">
        <v>3</v>
      </c>
      <c r="D144" s="4">
        <v>1</v>
      </c>
      <c r="E144" s="47">
        <f>5650*1.04</f>
        <v>5876</v>
      </c>
      <c r="F144" s="4">
        <v>0</v>
      </c>
      <c r="G144" s="4">
        <f t="shared" si="48"/>
        <v>881.4</v>
      </c>
      <c r="H144" s="4">
        <v>0</v>
      </c>
      <c r="I144" s="4">
        <f>E144*25%</f>
        <v>1469</v>
      </c>
      <c r="J144" s="4">
        <v>0</v>
      </c>
      <c r="K144" s="4">
        <f t="shared" si="22"/>
        <v>8226.4</v>
      </c>
      <c r="L144" s="4"/>
    </row>
    <row r="145" spans="1:12">
      <c r="A145" s="84"/>
      <c r="B145" s="85"/>
      <c r="C145" s="3" t="s">
        <v>235</v>
      </c>
      <c r="D145" s="4">
        <v>0.25</v>
      </c>
      <c r="E145" s="47">
        <f>5300*1.04</f>
        <v>5512</v>
      </c>
      <c r="F145" s="4">
        <v>0</v>
      </c>
      <c r="G145" s="4">
        <f t="shared" si="48"/>
        <v>826.8</v>
      </c>
      <c r="H145" s="4">
        <v>0</v>
      </c>
      <c r="I145" s="4">
        <v>0</v>
      </c>
      <c r="J145" s="4">
        <v>0</v>
      </c>
      <c r="K145" s="4">
        <f t="shared" ref="K145:K207" si="49">(E145+F145+G145+H145+I145+J145)*D145</f>
        <v>1584.7</v>
      </c>
      <c r="L145" s="4"/>
    </row>
    <row r="146" spans="1:12">
      <c r="A146" s="84" t="s">
        <v>145</v>
      </c>
      <c r="B146" s="85"/>
      <c r="C146" s="3" t="s">
        <v>35</v>
      </c>
      <c r="D146" s="4">
        <v>1</v>
      </c>
      <c r="E146" s="47">
        <f>10650*1.04</f>
        <v>11076</v>
      </c>
      <c r="F146" s="4">
        <f t="shared" ref="F146:F147" si="50">E146*25%</f>
        <v>2769</v>
      </c>
      <c r="G146" s="4">
        <f t="shared" si="48"/>
        <v>2076.75</v>
      </c>
      <c r="H146" s="4">
        <v>0</v>
      </c>
      <c r="I146" s="4">
        <v>0</v>
      </c>
      <c r="J146" s="4">
        <v>0</v>
      </c>
      <c r="K146" s="4">
        <f t="shared" si="49"/>
        <v>15921.75</v>
      </c>
      <c r="L146" s="4"/>
    </row>
    <row r="147" spans="1:12">
      <c r="A147" s="84"/>
      <c r="B147" s="85"/>
      <c r="C147" s="3" t="s">
        <v>36</v>
      </c>
      <c r="D147" s="4">
        <v>2</v>
      </c>
      <c r="E147" s="47">
        <f>7400*1.04</f>
        <v>7696</v>
      </c>
      <c r="F147" s="4">
        <f t="shared" si="50"/>
        <v>1924</v>
      </c>
      <c r="G147" s="4">
        <f t="shared" si="48"/>
        <v>1443</v>
      </c>
      <c r="H147" s="4">
        <v>0</v>
      </c>
      <c r="I147" s="4">
        <v>0</v>
      </c>
      <c r="J147" s="4">
        <v>0</v>
      </c>
      <c r="K147" s="4">
        <f t="shared" si="49"/>
        <v>22126</v>
      </c>
      <c r="L147" s="4"/>
    </row>
    <row r="148" spans="1:12">
      <c r="A148" s="84"/>
      <c r="B148" s="85"/>
      <c r="C148" s="3" t="s">
        <v>242</v>
      </c>
      <c r="D148" s="4">
        <v>1</v>
      </c>
      <c r="E148" s="47">
        <f>5300*1.04</f>
        <v>5512</v>
      </c>
      <c r="F148" s="4">
        <v>0</v>
      </c>
      <c r="G148" s="4">
        <f t="shared" si="48"/>
        <v>826.8</v>
      </c>
      <c r="H148" s="4">
        <v>0</v>
      </c>
      <c r="I148" s="4">
        <v>0</v>
      </c>
      <c r="J148" s="4">
        <v>0</v>
      </c>
      <c r="K148" s="4">
        <f t="shared" si="49"/>
        <v>6338.8</v>
      </c>
      <c r="L148" s="4"/>
    </row>
    <row r="149" spans="1:12">
      <c r="A149" s="84"/>
      <c r="B149" s="85"/>
      <c r="C149" s="3" t="s">
        <v>3</v>
      </c>
      <c r="D149" s="4">
        <v>1</v>
      </c>
      <c r="E149" s="47">
        <f>5650*1.04</f>
        <v>5876</v>
      </c>
      <c r="F149" s="4">
        <v>0</v>
      </c>
      <c r="G149" s="4">
        <f t="shared" si="48"/>
        <v>881.4</v>
      </c>
      <c r="H149" s="4">
        <v>0</v>
      </c>
      <c r="I149" s="4">
        <f>E149*25%</f>
        <v>1469</v>
      </c>
      <c r="J149" s="4">
        <v>0</v>
      </c>
      <c r="K149" s="4">
        <f t="shared" si="49"/>
        <v>8226.4</v>
      </c>
      <c r="L149" s="4"/>
    </row>
    <row r="150" spans="1:12">
      <c r="A150" s="84"/>
      <c r="B150" s="85"/>
      <c r="C150" s="3" t="s">
        <v>235</v>
      </c>
      <c r="D150" s="4">
        <v>0.25</v>
      </c>
      <c r="E150" s="47">
        <f>5300*1.04</f>
        <v>5512</v>
      </c>
      <c r="F150" s="4">
        <v>0</v>
      </c>
      <c r="G150" s="4">
        <f t="shared" si="48"/>
        <v>826.8</v>
      </c>
      <c r="H150" s="4">
        <v>0</v>
      </c>
      <c r="I150" s="4">
        <v>0</v>
      </c>
      <c r="J150" s="4">
        <v>0</v>
      </c>
      <c r="K150" s="4">
        <f t="shared" si="49"/>
        <v>1584.7</v>
      </c>
      <c r="L150" s="4"/>
    </row>
    <row r="151" spans="1:12">
      <c r="A151" s="84" t="s">
        <v>146</v>
      </c>
      <c r="B151" s="85"/>
      <c r="C151" s="46" t="s">
        <v>35</v>
      </c>
      <c r="D151" s="47">
        <v>2</v>
      </c>
      <c r="E151" s="47">
        <f>10650*1.04</f>
        <v>11076</v>
      </c>
      <c r="F151" s="4">
        <f t="shared" ref="F151:F152" si="51">E151*25%</f>
        <v>2769</v>
      </c>
      <c r="G151" s="4">
        <f t="shared" si="48"/>
        <v>2076.75</v>
      </c>
      <c r="H151" s="4">
        <v>0</v>
      </c>
      <c r="I151" s="4">
        <v>0</v>
      </c>
      <c r="J151" s="4">
        <v>0</v>
      </c>
      <c r="K151" s="4">
        <f t="shared" si="49"/>
        <v>31843.5</v>
      </c>
      <c r="L151" s="4"/>
    </row>
    <row r="152" spans="1:12">
      <c r="A152" s="84"/>
      <c r="B152" s="85"/>
      <c r="C152" s="46" t="s">
        <v>36</v>
      </c>
      <c r="D152" s="47">
        <v>4</v>
      </c>
      <c r="E152" s="47">
        <f>7400*1.04</f>
        <v>7696</v>
      </c>
      <c r="F152" s="4">
        <f t="shared" si="51"/>
        <v>1924</v>
      </c>
      <c r="G152" s="4">
        <f t="shared" si="48"/>
        <v>1443</v>
      </c>
      <c r="H152" s="4">
        <v>0</v>
      </c>
      <c r="I152" s="4">
        <v>0</v>
      </c>
      <c r="J152" s="4">
        <v>0</v>
      </c>
      <c r="K152" s="4">
        <f t="shared" si="49"/>
        <v>44252</v>
      </c>
      <c r="L152" s="4"/>
    </row>
    <row r="153" spans="1:12">
      <c r="A153" s="84"/>
      <c r="B153" s="85"/>
      <c r="C153" s="3" t="s">
        <v>242</v>
      </c>
      <c r="D153" s="4">
        <v>1</v>
      </c>
      <c r="E153" s="47">
        <f>5300*1.04</f>
        <v>5512</v>
      </c>
      <c r="F153" s="4">
        <v>0</v>
      </c>
      <c r="G153" s="4">
        <f t="shared" si="48"/>
        <v>826.8</v>
      </c>
      <c r="H153" s="4">
        <v>0</v>
      </c>
      <c r="I153" s="4">
        <v>0</v>
      </c>
      <c r="J153" s="4">
        <v>0</v>
      </c>
      <c r="K153" s="4">
        <f t="shared" si="49"/>
        <v>6338.8</v>
      </c>
      <c r="L153" s="4"/>
    </row>
    <row r="154" spans="1:12">
      <c r="A154" s="84"/>
      <c r="B154" s="85"/>
      <c r="C154" s="3" t="s">
        <v>3</v>
      </c>
      <c r="D154" s="4">
        <v>1</v>
      </c>
      <c r="E154" s="47">
        <f>5650*1.04</f>
        <v>5876</v>
      </c>
      <c r="F154" s="4">
        <v>0</v>
      </c>
      <c r="G154" s="4">
        <f t="shared" si="48"/>
        <v>881.4</v>
      </c>
      <c r="H154" s="4">
        <v>0</v>
      </c>
      <c r="I154" s="4">
        <f>E154*25%</f>
        <v>1469</v>
      </c>
      <c r="J154" s="4">
        <v>0</v>
      </c>
      <c r="K154" s="4">
        <f t="shared" si="49"/>
        <v>8226.4</v>
      </c>
      <c r="L154" s="4"/>
    </row>
    <row r="155" spans="1:12">
      <c r="A155" s="84"/>
      <c r="B155" s="85"/>
      <c r="C155" s="3" t="s">
        <v>235</v>
      </c>
      <c r="D155" s="4">
        <v>0.25</v>
      </c>
      <c r="E155" s="47">
        <f>5300*1.04</f>
        <v>5512</v>
      </c>
      <c r="F155" s="4">
        <v>0</v>
      </c>
      <c r="G155" s="4">
        <f t="shared" si="48"/>
        <v>826.8</v>
      </c>
      <c r="H155" s="4">
        <v>0</v>
      </c>
      <c r="I155" s="4">
        <v>0</v>
      </c>
      <c r="J155" s="4">
        <v>0</v>
      </c>
      <c r="K155" s="4">
        <f t="shared" si="49"/>
        <v>1584.7</v>
      </c>
      <c r="L155" s="4"/>
    </row>
    <row r="156" spans="1:12">
      <c r="A156" s="84" t="s">
        <v>147</v>
      </c>
      <c r="B156" s="85"/>
      <c r="C156" s="3" t="s">
        <v>35</v>
      </c>
      <c r="D156" s="4">
        <v>1</v>
      </c>
      <c r="E156" s="47">
        <f>10650*1.04</f>
        <v>11076</v>
      </c>
      <c r="F156" s="4">
        <f t="shared" ref="F156:F157" si="52">E156*25%</f>
        <v>2769</v>
      </c>
      <c r="G156" s="4">
        <f t="shared" si="48"/>
        <v>2076.75</v>
      </c>
      <c r="H156" s="4">
        <v>0</v>
      </c>
      <c r="I156" s="4">
        <v>0</v>
      </c>
      <c r="J156" s="4">
        <v>0</v>
      </c>
      <c r="K156" s="4">
        <f t="shared" si="49"/>
        <v>15921.75</v>
      </c>
      <c r="L156" s="4"/>
    </row>
    <row r="157" spans="1:12">
      <c r="A157" s="84"/>
      <c r="B157" s="85"/>
      <c r="C157" s="3" t="s">
        <v>36</v>
      </c>
      <c r="D157" s="4">
        <v>2</v>
      </c>
      <c r="E157" s="47">
        <f>7400*1.04</f>
        <v>7696</v>
      </c>
      <c r="F157" s="4">
        <f t="shared" si="52"/>
        <v>1924</v>
      </c>
      <c r="G157" s="4">
        <f t="shared" si="48"/>
        <v>1443</v>
      </c>
      <c r="H157" s="4">
        <v>0</v>
      </c>
      <c r="I157" s="4">
        <v>0</v>
      </c>
      <c r="J157" s="4">
        <v>0</v>
      </c>
      <c r="K157" s="4">
        <f t="shared" si="49"/>
        <v>22126</v>
      </c>
      <c r="L157" s="4"/>
    </row>
    <row r="158" spans="1:12">
      <c r="A158" s="84"/>
      <c r="B158" s="85"/>
      <c r="C158" s="3" t="s">
        <v>242</v>
      </c>
      <c r="D158" s="4">
        <v>1</v>
      </c>
      <c r="E158" s="47">
        <f>5300*1.04</f>
        <v>5512</v>
      </c>
      <c r="F158" s="4">
        <v>0</v>
      </c>
      <c r="G158" s="4">
        <f t="shared" si="48"/>
        <v>826.8</v>
      </c>
      <c r="H158" s="4">
        <v>0</v>
      </c>
      <c r="I158" s="4">
        <v>0</v>
      </c>
      <c r="J158" s="4">
        <v>0</v>
      </c>
      <c r="K158" s="4">
        <f t="shared" si="49"/>
        <v>6338.8</v>
      </c>
      <c r="L158" s="4"/>
    </row>
    <row r="159" spans="1:12">
      <c r="A159" s="84"/>
      <c r="B159" s="85"/>
      <c r="C159" s="3" t="s">
        <v>3</v>
      </c>
      <c r="D159" s="4">
        <v>1</v>
      </c>
      <c r="E159" s="47">
        <f>5650*1.04</f>
        <v>5876</v>
      </c>
      <c r="F159" s="4">
        <v>0</v>
      </c>
      <c r="G159" s="4">
        <f t="shared" si="48"/>
        <v>881.4</v>
      </c>
      <c r="H159" s="4">
        <v>0</v>
      </c>
      <c r="I159" s="4">
        <v>0</v>
      </c>
      <c r="J159" s="4">
        <v>0</v>
      </c>
      <c r="K159" s="4">
        <f t="shared" si="49"/>
        <v>6757.4</v>
      </c>
      <c r="L159" s="4"/>
    </row>
    <row r="160" spans="1:12">
      <c r="A160" s="84"/>
      <c r="B160" s="85"/>
      <c r="C160" s="3" t="s">
        <v>235</v>
      </c>
      <c r="D160" s="4">
        <v>0.25</v>
      </c>
      <c r="E160" s="47">
        <f>5300*1.04</f>
        <v>5512</v>
      </c>
      <c r="F160" s="4">
        <v>0</v>
      </c>
      <c r="G160" s="4">
        <f t="shared" si="48"/>
        <v>826.8</v>
      </c>
      <c r="H160" s="4">
        <v>0</v>
      </c>
      <c r="I160" s="4">
        <v>0</v>
      </c>
      <c r="J160" s="4">
        <v>0</v>
      </c>
      <c r="K160" s="4">
        <f t="shared" si="49"/>
        <v>1584.7</v>
      </c>
      <c r="L160" s="4"/>
    </row>
    <row r="161" spans="1:12">
      <c r="A161" s="84" t="s">
        <v>45</v>
      </c>
      <c r="B161" s="85"/>
      <c r="C161" s="3" t="s">
        <v>165</v>
      </c>
      <c r="D161" s="4">
        <v>1</v>
      </c>
      <c r="E161" s="47">
        <f>10650*1.04</f>
        <v>11076</v>
      </c>
      <c r="F161" s="4">
        <f t="shared" ref="F161:F165" si="53">E161*25%</f>
        <v>2769</v>
      </c>
      <c r="G161" s="4">
        <f t="shared" si="48"/>
        <v>2076.75</v>
      </c>
      <c r="H161" s="4">
        <v>0</v>
      </c>
      <c r="I161" s="4">
        <v>0</v>
      </c>
      <c r="J161" s="4">
        <v>0</v>
      </c>
      <c r="K161" s="4">
        <f t="shared" si="49"/>
        <v>15921.75</v>
      </c>
      <c r="L161" s="4"/>
    </row>
    <row r="162" spans="1:12">
      <c r="A162" s="84"/>
      <c r="B162" s="85"/>
      <c r="C162" s="3" t="s">
        <v>13</v>
      </c>
      <c r="D162" s="4">
        <v>1.5</v>
      </c>
      <c r="E162" s="47">
        <f>7400*1.04</f>
        <v>7696</v>
      </c>
      <c r="F162" s="4">
        <f t="shared" si="53"/>
        <v>1924</v>
      </c>
      <c r="G162" s="4">
        <f t="shared" si="48"/>
        <v>1443</v>
      </c>
      <c r="H162" s="4">
        <f t="shared" ref="H162" si="54">(E162+F162)*4%</f>
        <v>384.8</v>
      </c>
      <c r="I162" s="4">
        <v>0</v>
      </c>
      <c r="J162" s="4">
        <v>0</v>
      </c>
      <c r="K162" s="4">
        <f t="shared" si="49"/>
        <v>17171.699999999997</v>
      </c>
      <c r="L162" s="4"/>
    </row>
    <row r="163" spans="1:12">
      <c r="A163" s="84"/>
      <c r="B163" s="85"/>
      <c r="C163" s="3" t="s">
        <v>1</v>
      </c>
      <c r="D163" s="4">
        <v>1.5</v>
      </c>
      <c r="E163" s="47">
        <f>5300*1.04</f>
        <v>5512</v>
      </c>
      <c r="F163" s="4">
        <v>0</v>
      </c>
      <c r="G163" s="4">
        <f t="shared" si="48"/>
        <v>826.8</v>
      </c>
      <c r="H163" s="4">
        <v>0</v>
      </c>
      <c r="I163" s="4">
        <v>0</v>
      </c>
      <c r="J163" s="4">
        <v>0</v>
      </c>
      <c r="K163" s="4">
        <f t="shared" si="49"/>
        <v>9508.2000000000007</v>
      </c>
      <c r="L163" s="4"/>
    </row>
    <row r="164" spans="1:12" ht="22.5">
      <c r="A164" s="22" t="s">
        <v>213</v>
      </c>
      <c r="B164" s="43"/>
      <c r="C164" s="48" t="s">
        <v>214</v>
      </c>
      <c r="D164" s="4">
        <v>1</v>
      </c>
      <c r="E164" s="47">
        <f>7400*1.04</f>
        <v>7696</v>
      </c>
      <c r="F164" s="4">
        <f t="shared" si="53"/>
        <v>1924</v>
      </c>
      <c r="G164" s="4">
        <f t="shared" si="48"/>
        <v>1443</v>
      </c>
      <c r="H164" s="4">
        <f t="shared" ref="H164" si="55">(E164+F164)*4%</f>
        <v>384.8</v>
      </c>
      <c r="I164" s="4">
        <v>0</v>
      </c>
      <c r="J164" s="4">
        <v>0</v>
      </c>
      <c r="K164" s="4">
        <f t="shared" si="49"/>
        <v>11447.8</v>
      </c>
      <c r="L164" s="4"/>
    </row>
    <row r="165" spans="1:12" ht="23.25">
      <c r="A165" s="84" t="s">
        <v>105</v>
      </c>
      <c r="B165" s="87"/>
      <c r="C165" s="3" t="s">
        <v>211</v>
      </c>
      <c r="D165" s="4">
        <v>1</v>
      </c>
      <c r="E165" s="47">
        <f>7800*1.04</f>
        <v>8112</v>
      </c>
      <c r="F165" s="4">
        <f t="shared" si="53"/>
        <v>2028</v>
      </c>
      <c r="G165" s="4">
        <f t="shared" si="48"/>
        <v>1521</v>
      </c>
      <c r="H165" s="4">
        <v>0</v>
      </c>
      <c r="I165" s="4">
        <v>0</v>
      </c>
      <c r="J165" s="4">
        <v>0</v>
      </c>
      <c r="K165" s="4">
        <f t="shared" si="49"/>
        <v>11661</v>
      </c>
      <c r="L165" s="4"/>
    </row>
    <row r="166" spans="1:12">
      <c r="A166" s="84"/>
      <c r="B166" s="89"/>
      <c r="C166" s="3" t="s">
        <v>242</v>
      </c>
      <c r="D166" s="4">
        <v>0.5</v>
      </c>
      <c r="E166" s="47">
        <f>5300*1.04</f>
        <v>5512</v>
      </c>
      <c r="F166" s="4">
        <v>0</v>
      </c>
      <c r="G166" s="4">
        <f t="shared" si="48"/>
        <v>826.8</v>
      </c>
      <c r="H166" s="4">
        <v>0</v>
      </c>
      <c r="I166" s="4">
        <v>0</v>
      </c>
      <c r="J166" s="4">
        <v>0</v>
      </c>
      <c r="K166" s="4">
        <f t="shared" si="49"/>
        <v>3169.4</v>
      </c>
      <c r="L166" s="4"/>
    </row>
    <row r="167" spans="1:12" ht="23.25">
      <c r="A167" s="84" t="s">
        <v>159</v>
      </c>
      <c r="B167" s="87"/>
      <c r="C167" s="3" t="s">
        <v>211</v>
      </c>
      <c r="D167" s="4">
        <v>1</v>
      </c>
      <c r="E167" s="47">
        <f>7800*1.04</f>
        <v>8112</v>
      </c>
      <c r="F167" s="4">
        <f t="shared" ref="F167" si="56">E167*25%</f>
        <v>2028</v>
      </c>
      <c r="G167" s="4">
        <f t="shared" si="48"/>
        <v>1521</v>
      </c>
      <c r="H167" s="4">
        <v>0</v>
      </c>
      <c r="I167" s="4">
        <v>0</v>
      </c>
      <c r="J167" s="4">
        <v>0</v>
      </c>
      <c r="K167" s="4">
        <f t="shared" si="49"/>
        <v>11661</v>
      </c>
      <c r="L167" s="4"/>
    </row>
    <row r="168" spans="1:12">
      <c r="A168" s="84"/>
      <c r="B168" s="89"/>
      <c r="C168" s="3" t="s">
        <v>242</v>
      </c>
      <c r="D168" s="4">
        <v>0.5</v>
      </c>
      <c r="E168" s="47">
        <f>5300*1.04</f>
        <v>5512</v>
      </c>
      <c r="F168" s="4">
        <v>0</v>
      </c>
      <c r="G168" s="4">
        <f t="shared" si="48"/>
        <v>826.8</v>
      </c>
      <c r="H168" s="4">
        <v>0</v>
      </c>
      <c r="I168" s="4">
        <v>0</v>
      </c>
      <c r="J168" s="4">
        <v>0</v>
      </c>
      <c r="K168" s="4">
        <f t="shared" si="49"/>
        <v>3169.4</v>
      </c>
      <c r="L168" s="4"/>
    </row>
    <row r="169" spans="1:12" ht="23.25">
      <c r="A169" s="84" t="s">
        <v>106</v>
      </c>
      <c r="B169" s="87"/>
      <c r="C169" s="3" t="s">
        <v>211</v>
      </c>
      <c r="D169" s="4">
        <v>1</v>
      </c>
      <c r="E169" s="47">
        <f>7800*1.04</f>
        <v>8112</v>
      </c>
      <c r="F169" s="4">
        <f t="shared" ref="F169" si="57">E169*25%</f>
        <v>2028</v>
      </c>
      <c r="G169" s="4">
        <f t="shared" si="48"/>
        <v>1521</v>
      </c>
      <c r="H169" s="4">
        <v>0</v>
      </c>
      <c r="I169" s="4">
        <v>0</v>
      </c>
      <c r="J169" s="4">
        <v>0</v>
      </c>
      <c r="K169" s="4">
        <f t="shared" si="49"/>
        <v>11661</v>
      </c>
      <c r="L169" s="4"/>
    </row>
    <row r="170" spans="1:12">
      <c r="A170" s="84"/>
      <c r="B170" s="89"/>
      <c r="C170" s="3" t="s">
        <v>242</v>
      </c>
      <c r="D170" s="4">
        <v>0.5</v>
      </c>
      <c r="E170" s="47">
        <f>5300*1.04</f>
        <v>5512</v>
      </c>
      <c r="F170" s="4">
        <v>0</v>
      </c>
      <c r="G170" s="4">
        <f t="shared" si="48"/>
        <v>826.8</v>
      </c>
      <c r="H170" s="4">
        <v>0</v>
      </c>
      <c r="I170" s="4">
        <v>0</v>
      </c>
      <c r="J170" s="4">
        <v>0</v>
      </c>
      <c r="K170" s="4">
        <f t="shared" si="49"/>
        <v>3169.4</v>
      </c>
      <c r="L170" s="4"/>
    </row>
    <row r="171" spans="1:12" ht="23.25">
      <c r="A171" s="84" t="s">
        <v>103</v>
      </c>
      <c r="B171" s="87"/>
      <c r="C171" s="3" t="s">
        <v>211</v>
      </c>
      <c r="D171" s="4">
        <v>1</v>
      </c>
      <c r="E171" s="47">
        <f>7800*1.04</f>
        <v>8112</v>
      </c>
      <c r="F171" s="4">
        <f t="shared" ref="F171" si="58">E171*25%</f>
        <v>2028</v>
      </c>
      <c r="G171" s="4">
        <f t="shared" si="48"/>
        <v>1521</v>
      </c>
      <c r="H171" s="4">
        <v>0</v>
      </c>
      <c r="I171" s="4">
        <v>0</v>
      </c>
      <c r="J171" s="4">
        <v>0</v>
      </c>
      <c r="K171" s="4">
        <f t="shared" si="49"/>
        <v>11661</v>
      </c>
      <c r="L171" s="4"/>
    </row>
    <row r="172" spans="1:12">
      <c r="A172" s="84"/>
      <c r="B172" s="89"/>
      <c r="C172" s="3" t="s">
        <v>242</v>
      </c>
      <c r="D172" s="4">
        <v>0.5</v>
      </c>
      <c r="E172" s="47">
        <f>5300*1.04</f>
        <v>5512</v>
      </c>
      <c r="F172" s="4">
        <v>0</v>
      </c>
      <c r="G172" s="4">
        <f t="shared" si="48"/>
        <v>826.8</v>
      </c>
      <c r="H172" s="4">
        <v>0</v>
      </c>
      <c r="I172" s="4">
        <v>0</v>
      </c>
      <c r="J172" s="4">
        <v>0</v>
      </c>
      <c r="K172" s="4">
        <f t="shared" si="49"/>
        <v>3169.4</v>
      </c>
      <c r="L172" s="4"/>
    </row>
    <row r="173" spans="1:12" ht="23.25">
      <c r="A173" s="84" t="s">
        <v>95</v>
      </c>
      <c r="B173" s="87"/>
      <c r="C173" s="3" t="s">
        <v>211</v>
      </c>
      <c r="D173" s="4">
        <v>1</v>
      </c>
      <c r="E173" s="47">
        <f>7800*1.04</f>
        <v>8112</v>
      </c>
      <c r="F173" s="4">
        <f t="shared" ref="F173" si="59">E173*25%</f>
        <v>2028</v>
      </c>
      <c r="G173" s="4">
        <f t="shared" si="48"/>
        <v>1521</v>
      </c>
      <c r="H173" s="4">
        <v>0</v>
      </c>
      <c r="I173" s="4">
        <v>0</v>
      </c>
      <c r="J173" s="4">
        <v>0</v>
      </c>
      <c r="K173" s="4">
        <f t="shared" si="49"/>
        <v>11661</v>
      </c>
      <c r="L173" s="4"/>
    </row>
    <row r="174" spans="1:12">
      <c r="A174" s="84"/>
      <c r="B174" s="89"/>
      <c r="C174" s="3" t="s">
        <v>242</v>
      </c>
      <c r="D174" s="4">
        <v>0.5</v>
      </c>
      <c r="E174" s="47">
        <f>5300*1.04</f>
        <v>5512</v>
      </c>
      <c r="F174" s="4">
        <v>0</v>
      </c>
      <c r="G174" s="4">
        <f t="shared" si="48"/>
        <v>826.8</v>
      </c>
      <c r="H174" s="4">
        <v>0</v>
      </c>
      <c r="I174" s="4">
        <v>0</v>
      </c>
      <c r="J174" s="4">
        <v>0</v>
      </c>
      <c r="K174" s="4">
        <f t="shared" si="49"/>
        <v>3169.4</v>
      </c>
      <c r="L174" s="4"/>
    </row>
    <row r="175" spans="1:12" ht="23.25">
      <c r="A175" s="84" t="s">
        <v>98</v>
      </c>
      <c r="B175" s="87"/>
      <c r="C175" s="3" t="s">
        <v>211</v>
      </c>
      <c r="D175" s="4">
        <v>1</v>
      </c>
      <c r="E175" s="47">
        <f>7800*1.04</f>
        <v>8112</v>
      </c>
      <c r="F175" s="4">
        <f t="shared" ref="F175" si="60">E175*25%</f>
        <v>2028</v>
      </c>
      <c r="G175" s="4">
        <f t="shared" si="48"/>
        <v>1521</v>
      </c>
      <c r="H175" s="4">
        <v>0</v>
      </c>
      <c r="I175" s="4">
        <v>0</v>
      </c>
      <c r="J175" s="4">
        <v>0</v>
      </c>
      <c r="K175" s="4">
        <f t="shared" si="49"/>
        <v>11661</v>
      </c>
      <c r="L175" s="4"/>
    </row>
    <row r="176" spans="1:12">
      <c r="A176" s="84"/>
      <c r="B176" s="89"/>
      <c r="C176" s="3" t="s">
        <v>242</v>
      </c>
      <c r="D176" s="4">
        <v>0.5</v>
      </c>
      <c r="E176" s="47">
        <f>5300*1.04</f>
        <v>5512</v>
      </c>
      <c r="F176" s="4">
        <v>0</v>
      </c>
      <c r="G176" s="4">
        <f t="shared" si="48"/>
        <v>826.8</v>
      </c>
      <c r="H176" s="4">
        <v>0</v>
      </c>
      <c r="I176" s="4">
        <v>0</v>
      </c>
      <c r="J176" s="4">
        <v>0</v>
      </c>
      <c r="K176" s="4">
        <f t="shared" si="49"/>
        <v>3169.4</v>
      </c>
      <c r="L176" s="4"/>
    </row>
    <row r="177" spans="1:12" ht="23.25">
      <c r="A177" s="84" t="s">
        <v>91</v>
      </c>
      <c r="B177" s="87"/>
      <c r="C177" s="3" t="s">
        <v>211</v>
      </c>
      <c r="D177" s="4">
        <v>1</v>
      </c>
      <c r="E177" s="47">
        <f>7800*1.04</f>
        <v>8112</v>
      </c>
      <c r="F177" s="4">
        <f t="shared" ref="F177" si="61">E177*25%</f>
        <v>2028</v>
      </c>
      <c r="G177" s="4">
        <f t="shared" si="48"/>
        <v>1521</v>
      </c>
      <c r="H177" s="4">
        <v>0</v>
      </c>
      <c r="I177" s="4">
        <v>0</v>
      </c>
      <c r="J177" s="4">
        <v>0</v>
      </c>
      <c r="K177" s="4">
        <f t="shared" si="49"/>
        <v>11661</v>
      </c>
      <c r="L177" s="4"/>
    </row>
    <row r="178" spans="1:12">
      <c r="A178" s="84"/>
      <c r="B178" s="89"/>
      <c r="C178" s="3" t="s">
        <v>242</v>
      </c>
      <c r="D178" s="4">
        <v>1</v>
      </c>
      <c r="E178" s="47">
        <f>5300*1.04</f>
        <v>5512</v>
      </c>
      <c r="F178" s="4">
        <v>0</v>
      </c>
      <c r="G178" s="4">
        <f t="shared" si="48"/>
        <v>826.8</v>
      </c>
      <c r="H178" s="4">
        <v>0</v>
      </c>
      <c r="I178" s="4">
        <v>0</v>
      </c>
      <c r="J178" s="4">
        <v>0</v>
      </c>
      <c r="K178" s="4">
        <f t="shared" si="49"/>
        <v>6338.8</v>
      </c>
      <c r="L178" s="4"/>
    </row>
    <row r="179" spans="1:12" ht="23.25">
      <c r="A179" s="84" t="s">
        <v>90</v>
      </c>
      <c r="B179" s="87"/>
      <c r="C179" s="3" t="s">
        <v>211</v>
      </c>
      <c r="D179" s="4">
        <v>1</v>
      </c>
      <c r="E179" s="47">
        <f>7800*1.04</f>
        <v>8112</v>
      </c>
      <c r="F179" s="4">
        <f t="shared" ref="F179" si="62">E179*25%</f>
        <v>2028</v>
      </c>
      <c r="G179" s="4">
        <f t="shared" si="48"/>
        <v>1521</v>
      </c>
      <c r="H179" s="4">
        <v>0</v>
      </c>
      <c r="I179" s="4">
        <v>0</v>
      </c>
      <c r="J179" s="4">
        <v>0</v>
      </c>
      <c r="K179" s="4">
        <f t="shared" si="49"/>
        <v>11661</v>
      </c>
      <c r="L179" s="4"/>
    </row>
    <row r="180" spans="1:12" ht="17.25" customHeight="1">
      <c r="A180" s="84"/>
      <c r="B180" s="89"/>
      <c r="C180" s="3" t="s">
        <v>242</v>
      </c>
      <c r="D180" s="4">
        <v>0.5</v>
      </c>
      <c r="E180" s="47">
        <f>5300*1.04</f>
        <v>5512</v>
      </c>
      <c r="F180" s="4">
        <v>0</v>
      </c>
      <c r="G180" s="4">
        <f t="shared" si="48"/>
        <v>826.8</v>
      </c>
      <c r="H180" s="4">
        <v>0</v>
      </c>
      <c r="I180" s="4">
        <v>0</v>
      </c>
      <c r="J180" s="4">
        <v>0</v>
      </c>
      <c r="K180" s="4">
        <f t="shared" si="49"/>
        <v>3169.4</v>
      </c>
      <c r="L180" s="4"/>
    </row>
    <row r="181" spans="1:12" ht="23.25">
      <c r="A181" s="84" t="s">
        <v>158</v>
      </c>
      <c r="B181" s="87"/>
      <c r="C181" s="3" t="s">
        <v>211</v>
      </c>
      <c r="D181" s="4">
        <v>1</v>
      </c>
      <c r="E181" s="47">
        <f>7800*1.04</f>
        <v>8112</v>
      </c>
      <c r="F181" s="4">
        <f t="shared" ref="F181" si="63">E181*25%</f>
        <v>2028</v>
      </c>
      <c r="G181" s="4">
        <f t="shared" si="48"/>
        <v>1521</v>
      </c>
      <c r="H181" s="4">
        <v>0</v>
      </c>
      <c r="I181" s="4">
        <v>0</v>
      </c>
      <c r="J181" s="4">
        <v>0</v>
      </c>
      <c r="K181" s="4">
        <f t="shared" si="49"/>
        <v>11661</v>
      </c>
      <c r="L181" s="4"/>
    </row>
    <row r="182" spans="1:12">
      <c r="A182" s="84"/>
      <c r="B182" s="89"/>
      <c r="C182" s="3" t="s">
        <v>242</v>
      </c>
      <c r="D182" s="4">
        <v>0.5</v>
      </c>
      <c r="E182" s="47">
        <f>5300*1.04</f>
        <v>5512</v>
      </c>
      <c r="F182" s="4">
        <v>0</v>
      </c>
      <c r="G182" s="4">
        <f t="shared" si="48"/>
        <v>826.8</v>
      </c>
      <c r="H182" s="4">
        <v>0</v>
      </c>
      <c r="I182" s="4">
        <v>0</v>
      </c>
      <c r="J182" s="4">
        <v>0</v>
      </c>
      <c r="K182" s="4">
        <f t="shared" si="49"/>
        <v>3169.4</v>
      </c>
      <c r="L182" s="4"/>
    </row>
    <row r="183" spans="1:12" ht="23.25">
      <c r="A183" s="84" t="s">
        <v>107</v>
      </c>
      <c r="B183" s="87"/>
      <c r="C183" s="3" t="s">
        <v>211</v>
      </c>
      <c r="D183" s="4">
        <v>1</v>
      </c>
      <c r="E183" s="47">
        <f>7800*1.04</f>
        <v>8112</v>
      </c>
      <c r="F183" s="4">
        <f t="shared" ref="F183" si="64">E183*25%</f>
        <v>2028</v>
      </c>
      <c r="G183" s="4">
        <f t="shared" si="48"/>
        <v>1521</v>
      </c>
      <c r="H183" s="4">
        <v>0</v>
      </c>
      <c r="I183" s="4">
        <v>0</v>
      </c>
      <c r="J183" s="4">
        <v>0</v>
      </c>
      <c r="K183" s="4">
        <f t="shared" si="49"/>
        <v>11661</v>
      </c>
      <c r="L183" s="4"/>
    </row>
    <row r="184" spans="1:12">
      <c r="A184" s="84"/>
      <c r="B184" s="89"/>
      <c r="C184" s="3" t="s">
        <v>242</v>
      </c>
      <c r="D184" s="4">
        <v>0.5</v>
      </c>
      <c r="E184" s="47">
        <f>5300*1.04</f>
        <v>5512</v>
      </c>
      <c r="F184" s="4">
        <v>0</v>
      </c>
      <c r="G184" s="4">
        <f t="shared" si="48"/>
        <v>826.8</v>
      </c>
      <c r="H184" s="4">
        <v>0</v>
      </c>
      <c r="I184" s="4">
        <v>0</v>
      </c>
      <c r="J184" s="4">
        <v>0</v>
      </c>
      <c r="K184" s="4">
        <f t="shared" si="49"/>
        <v>3169.4</v>
      </c>
      <c r="L184" s="4"/>
    </row>
    <row r="185" spans="1:12" ht="23.25">
      <c r="A185" s="84" t="s">
        <v>104</v>
      </c>
      <c r="B185" s="87"/>
      <c r="C185" s="3" t="s">
        <v>211</v>
      </c>
      <c r="D185" s="4">
        <v>1</v>
      </c>
      <c r="E185" s="47">
        <f>7800*1.04</f>
        <v>8112</v>
      </c>
      <c r="F185" s="4">
        <f t="shared" ref="F185" si="65">E185*25%</f>
        <v>2028</v>
      </c>
      <c r="G185" s="4">
        <f t="shared" si="48"/>
        <v>1521</v>
      </c>
      <c r="H185" s="4">
        <v>0</v>
      </c>
      <c r="I185" s="4">
        <v>0</v>
      </c>
      <c r="J185" s="4">
        <v>0</v>
      </c>
      <c r="K185" s="4">
        <f t="shared" si="49"/>
        <v>11661</v>
      </c>
      <c r="L185" s="4"/>
    </row>
    <row r="186" spans="1:12">
      <c r="A186" s="84"/>
      <c r="B186" s="89"/>
      <c r="C186" s="3" t="s">
        <v>242</v>
      </c>
      <c r="D186" s="4">
        <v>0.5</v>
      </c>
      <c r="E186" s="47">
        <f>5300*1.04</f>
        <v>5512</v>
      </c>
      <c r="F186" s="4">
        <v>0</v>
      </c>
      <c r="G186" s="4">
        <f t="shared" si="48"/>
        <v>826.8</v>
      </c>
      <c r="H186" s="4">
        <v>0</v>
      </c>
      <c r="I186" s="4">
        <v>0</v>
      </c>
      <c r="J186" s="4">
        <v>0</v>
      </c>
      <c r="K186" s="4">
        <f t="shared" si="49"/>
        <v>3169.4</v>
      </c>
      <c r="L186" s="4"/>
    </row>
    <row r="187" spans="1:12" ht="23.25">
      <c r="A187" s="84" t="s">
        <v>92</v>
      </c>
      <c r="B187" s="85"/>
      <c r="C187" s="3" t="s">
        <v>211</v>
      </c>
      <c r="D187" s="4">
        <v>1</v>
      </c>
      <c r="E187" s="47">
        <f>7800*1.04</f>
        <v>8112</v>
      </c>
      <c r="F187" s="4">
        <f t="shared" ref="F187:F188" si="66">E187*25%</f>
        <v>2028</v>
      </c>
      <c r="G187" s="4">
        <f t="shared" si="48"/>
        <v>1521</v>
      </c>
      <c r="H187" s="4">
        <v>0</v>
      </c>
      <c r="I187" s="4">
        <v>0</v>
      </c>
      <c r="J187" s="4">
        <v>0</v>
      </c>
      <c r="K187" s="4">
        <f t="shared" si="49"/>
        <v>11661</v>
      </c>
      <c r="L187" s="4"/>
    </row>
    <row r="188" spans="1:12">
      <c r="A188" s="84"/>
      <c r="B188" s="85"/>
      <c r="C188" s="3" t="s">
        <v>223</v>
      </c>
      <c r="D188" s="4">
        <v>1</v>
      </c>
      <c r="E188" s="47">
        <f>7400*1.04</f>
        <v>7696</v>
      </c>
      <c r="F188" s="4">
        <f t="shared" si="66"/>
        <v>1924</v>
      </c>
      <c r="G188" s="4">
        <f t="shared" si="48"/>
        <v>1443</v>
      </c>
      <c r="H188" s="4">
        <v>0</v>
      </c>
      <c r="I188" s="4">
        <v>0</v>
      </c>
      <c r="J188" s="4">
        <v>0</v>
      </c>
      <c r="K188" s="4">
        <f t="shared" si="49"/>
        <v>11063</v>
      </c>
      <c r="L188" s="4"/>
    </row>
    <row r="189" spans="1:12">
      <c r="A189" s="84"/>
      <c r="B189" s="85"/>
      <c r="C189" s="3" t="s">
        <v>242</v>
      </c>
      <c r="D189" s="4">
        <v>1</v>
      </c>
      <c r="E189" s="47">
        <f>5300*1.04</f>
        <v>5512</v>
      </c>
      <c r="F189" s="4">
        <v>0</v>
      </c>
      <c r="G189" s="4">
        <f t="shared" si="48"/>
        <v>826.8</v>
      </c>
      <c r="H189" s="4">
        <v>0</v>
      </c>
      <c r="I189" s="4">
        <v>0</v>
      </c>
      <c r="J189" s="4">
        <v>0</v>
      </c>
      <c r="K189" s="4">
        <f t="shared" si="49"/>
        <v>6338.8</v>
      </c>
      <c r="L189" s="4"/>
    </row>
    <row r="190" spans="1:12" ht="23.25">
      <c r="A190" s="84" t="s">
        <v>96</v>
      </c>
      <c r="B190" s="85"/>
      <c r="C190" s="3" t="s">
        <v>211</v>
      </c>
      <c r="D190" s="4">
        <v>1</v>
      </c>
      <c r="E190" s="47">
        <f>7800*1.04</f>
        <v>8112</v>
      </c>
      <c r="F190" s="4">
        <f t="shared" ref="F190" si="67">E190*25%</f>
        <v>2028</v>
      </c>
      <c r="G190" s="4">
        <f t="shared" si="48"/>
        <v>1521</v>
      </c>
      <c r="H190" s="4">
        <v>0</v>
      </c>
      <c r="I190" s="4">
        <v>0</v>
      </c>
      <c r="J190" s="4">
        <v>0</v>
      </c>
      <c r="K190" s="4">
        <f t="shared" si="49"/>
        <v>11661</v>
      </c>
      <c r="L190" s="4"/>
    </row>
    <row r="191" spans="1:12">
      <c r="A191" s="84"/>
      <c r="B191" s="85"/>
      <c r="C191" s="3" t="s">
        <v>242</v>
      </c>
      <c r="D191" s="4">
        <v>0.5</v>
      </c>
      <c r="E191" s="47">
        <f>5300*1.04</f>
        <v>5512</v>
      </c>
      <c r="F191" s="4">
        <v>0</v>
      </c>
      <c r="G191" s="4">
        <f t="shared" si="48"/>
        <v>826.8</v>
      </c>
      <c r="H191" s="4">
        <v>0</v>
      </c>
      <c r="I191" s="4">
        <v>0</v>
      </c>
      <c r="J191" s="4">
        <v>0</v>
      </c>
      <c r="K191" s="4">
        <f t="shared" si="49"/>
        <v>3169.4</v>
      </c>
      <c r="L191" s="4"/>
    </row>
    <row r="192" spans="1:12" ht="23.25">
      <c r="A192" s="84" t="s">
        <v>89</v>
      </c>
      <c r="B192" s="85"/>
      <c r="C192" s="3" t="s">
        <v>211</v>
      </c>
      <c r="D192" s="4">
        <v>1</v>
      </c>
      <c r="E192" s="47">
        <f>7800*1.04</f>
        <v>8112</v>
      </c>
      <c r="F192" s="4">
        <f t="shared" ref="F192:F193" si="68">E192*25%</f>
        <v>2028</v>
      </c>
      <c r="G192" s="4">
        <f t="shared" si="48"/>
        <v>1521</v>
      </c>
      <c r="H192" s="4">
        <v>0</v>
      </c>
      <c r="I192" s="4">
        <v>0</v>
      </c>
      <c r="J192" s="4">
        <v>0</v>
      </c>
      <c r="K192" s="4">
        <f t="shared" si="49"/>
        <v>11661</v>
      </c>
      <c r="L192" s="4"/>
    </row>
    <row r="193" spans="1:12">
      <c r="A193" s="84"/>
      <c r="B193" s="85"/>
      <c r="C193" s="3" t="s">
        <v>223</v>
      </c>
      <c r="D193" s="4">
        <v>1</v>
      </c>
      <c r="E193" s="47">
        <f>7400*1.04</f>
        <v>7696</v>
      </c>
      <c r="F193" s="4">
        <f t="shared" si="68"/>
        <v>1924</v>
      </c>
      <c r="G193" s="4">
        <f t="shared" si="48"/>
        <v>1443</v>
      </c>
      <c r="H193" s="4">
        <v>0</v>
      </c>
      <c r="I193" s="4">
        <v>0</v>
      </c>
      <c r="J193" s="4">
        <v>0</v>
      </c>
      <c r="K193" s="4">
        <f t="shared" si="49"/>
        <v>11063</v>
      </c>
      <c r="L193" s="4"/>
    </row>
    <row r="194" spans="1:12">
      <c r="A194" s="84"/>
      <c r="B194" s="85"/>
      <c r="C194" s="3" t="s">
        <v>242</v>
      </c>
      <c r="D194" s="4">
        <v>1</v>
      </c>
      <c r="E194" s="47">
        <f>5300*1.04</f>
        <v>5512</v>
      </c>
      <c r="F194" s="4">
        <v>0</v>
      </c>
      <c r="G194" s="4">
        <f t="shared" si="48"/>
        <v>826.8</v>
      </c>
      <c r="H194" s="4">
        <v>0</v>
      </c>
      <c r="I194" s="4">
        <v>0</v>
      </c>
      <c r="J194" s="4">
        <v>0</v>
      </c>
      <c r="K194" s="4">
        <f t="shared" si="49"/>
        <v>6338.8</v>
      </c>
      <c r="L194" s="4"/>
    </row>
    <row r="195" spans="1:12" ht="23.25">
      <c r="A195" s="84" t="s">
        <v>97</v>
      </c>
      <c r="B195" s="85"/>
      <c r="C195" s="3" t="s">
        <v>211</v>
      </c>
      <c r="D195" s="4">
        <v>1</v>
      </c>
      <c r="E195" s="47">
        <f>7800*1.04</f>
        <v>8112</v>
      </c>
      <c r="F195" s="4">
        <f t="shared" ref="F195" si="69">E195*25%</f>
        <v>2028</v>
      </c>
      <c r="G195" s="4">
        <f t="shared" si="48"/>
        <v>1521</v>
      </c>
      <c r="H195" s="4">
        <v>0</v>
      </c>
      <c r="I195" s="4">
        <v>0</v>
      </c>
      <c r="J195" s="4">
        <v>0</v>
      </c>
      <c r="K195" s="4">
        <f t="shared" si="49"/>
        <v>11661</v>
      </c>
      <c r="L195" s="4"/>
    </row>
    <row r="196" spans="1:12">
      <c r="A196" s="84"/>
      <c r="B196" s="85"/>
      <c r="C196" s="3" t="s">
        <v>242</v>
      </c>
      <c r="D196" s="4">
        <v>0.5</v>
      </c>
      <c r="E196" s="47">
        <f>5300*1.04</f>
        <v>5512</v>
      </c>
      <c r="F196" s="4">
        <v>0</v>
      </c>
      <c r="G196" s="4">
        <f t="shared" si="48"/>
        <v>826.8</v>
      </c>
      <c r="H196" s="4">
        <v>0</v>
      </c>
      <c r="I196" s="4">
        <v>0</v>
      </c>
      <c r="J196" s="4">
        <v>0</v>
      </c>
      <c r="K196" s="4">
        <f t="shared" si="49"/>
        <v>3169.4</v>
      </c>
      <c r="L196" s="4"/>
    </row>
    <row r="197" spans="1:12" ht="23.25">
      <c r="A197" s="84" t="s">
        <v>161</v>
      </c>
      <c r="B197" s="85"/>
      <c r="C197" s="3" t="s">
        <v>211</v>
      </c>
      <c r="D197" s="4">
        <v>1</v>
      </c>
      <c r="E197" s="47">
        <f>7800*1.04</f>
        <v>8112</v>
      </c>
      <c r="F197" s="4">
        <f>E197*25%</f>
        <v>2028</v>
      </c>
      <c r="G197" s="4">
        <f t="shared" si="48"/>
        <v>1521</v>
      </c>
      <c r="H197" s="4">
        <v>0</v>
      </c>
      <c r="I197" s="4">
        <v>0</v>
      </c>
      <c r="J197" s="4">
        <v>0</v>
      </c>
      <c r="K197" s="4">
        <f t="shared" si="49"/>
        <v>11661</v>
      </c>
      <c r="L197" s="4"/>
    </row>
    <row r="198" spans="1:12">
      <c r="A198" s="84"/>
      <c r="B198" s="85"/>
      <c r="C198" s="3" t="s">
        <v>223</v>
      </c>
      <c r="D198" s="4">
        <v>1</v>
      </c>
      <c r="E198" s="47">
        <f>7400*1.04</f>
        <v>7696</v>
      </c>
      <c r="F198" s="4">
        <f t="shared" ref="F198" si="70">E198*25%</f>
        <v>1924</v>
      </c>
      <c r="G198" s="4">
        <f t="shared" si="48"/>
        <v>1443</v>
      </c>
      <c r="H198" s="4">
        <v>0</v>
      </c>
      <c r="I198" s="4">
        <v>0</v>
      </c>
      <c r="J198" s="4">
        <v>0</v>
      </c>
      <c r="K198" s="4">
        <f t="shared" si="49"/>
        <v>11063</v>
      </c>
      <c r="L198" s="4"/>
    </row>
    <row r="199" spans="1:12">
      <c r="A199" s="84"/>
      <c r="B199" s="85"/>
      <c r="C199" s="3" t="s">
        <v>242</v>
      </c>
      <c r="D199" s="4">
        <v>1</v>
      </c>
      <c r="E199" s="47">
        <f>5300*1.04</f>
        <v>5512</v>
      </c>
      <c r="F199" s="4">
        <v>0</v>
      </c>
      <c r="G199" s="4">
        <f t="shared" si="48"/>
        <v>826.8</v>
      </c>
      <c r="H199" s="4">
        <v>0</v>
      </c>
      <c r="I199" s="4">
        <v>0</v>
      </c>
      <c r="J199" s="4">
        <v>0</v>
      </c>
      <c r="K199" s="4">
        <f t="shared" si="49"/>
        <v>6338.8</v>
      </c>
      <c r="L199" s="4"/>
    </row>
    <row r="200" spans="1:12" ht="23.25">
      <c r="A200" s="84" t="s">
        <v>160</v>
      </c>
      <c r="B200" s="85"/>
      <c r="C200" s="3" t="s">
        <v>211</v>
      </c>
      <c r="D200" s="4">
        <v>1</v>
      </c>
      <c r="E200" s="47">
        <f>7800*1.04</f>
        <v>8112</v>
      </c>
      <c r="F200" s="4">
        <f t="shared" ref="F200" si="71">E200*25%</f>
        <v>2028</v>
      </c>
      <c r="G200" s="4">
        <f t="shared" si="48"/>
        <v>1521</v>
      </c>
      <c r="H200" s="4">
        <v>0</v>
      </c>
      <c r="I200" s="4">
        <v>0</v>
      </c>
      <c r="J200" s="4">
        <v>0</v>
      </c>
      <c r="K200" s="4">
        <f t="shared" si="49"/>
        <v>11661</v>
      </c>
      <c r="L200" s="4"/>
    </row>
    <row r="201" spans="1:12">
      <c r="A201" s="84"/>
      <c r="B201" s="85"/>
      <c r="C201" s="3" t="s">
        <v>242</v>
      </c>
      <c r="D201" s="4">
        <v>0.5</v>
      </c>
      <c r="E201" s="47">
        <f>5300*1.04</f>
        <v>5512</v>
      </c>
      <c r="F201" s="4">
        <v>0</v>
      </c>
      <c r="G201" s="4">
        <f t="shared" si="48"/>
        <v>826.8</v>
      </c>
      <c r="H201" s="4">
        <v>0</v>
      </c>
      <c r="I201" s="4">
        <v>0</v>
      </c>
      <c r="J201" s="4">
        <v>0</v>
      </c>
      <c r="K201" s="4">
        <f t="shared" si="49"/>
        <v>3169.4</v>
      </c>
      <c r="L201" s="4"/>
    </row>
    <row r="202" spans="1:12" ht="23.25">
      <c r="A202" s="84" t="s">
        <v>100</v>
      </c>
      <c r="B202" s="85"/>
      <c r="C202" s="3" t="s">
        <v>211</v>
      </c>
      <c r="D202" s="4">
        <v>1</v>
      </c>
      <c r="E202" s="47">
        <f>7800*1.04</f>
        <v>8112</v>
      </c>
      <c r="F202" s="4">
        <f t="shared" ref="F202" si="72">E202*25%</f>
        <v>2028</v>
      </c>
      <c r="G202" s="4">
        <f t="shared" si="48"/>
        <v>1521</v>
      </c>
      <c r="H202" s="4">
        <v>0</v>
      </c>
      <c r="I202" s="4">
        <v>0</v>
      </c>
      <c r="J202" s="4">
        <v>0</v>
      </c>
      <c r="K202" s="4">
        <f t="shared" si="49"/>
        <v>11661</v>
      </c>
      <c r="L202" s="4"/>
    </row>
    <row r="203" spans="1:12">
      <c r="A203" s="84"/>
      <c r="B203" s="85"/>
      <c r="C203" s="3" t="s">
        <v>242</v>
      </c>
      <c r="D203" s="4">
        <v>0.5</v>
      </c>
      <c r="E203" s="47">
        <f>5300*1.04</f>
        <v>5512</v>
      </c>
      <c r="F203" s="4">
        <v>0</v>
      </c>
      <c r="G203" s="4">
        <f t="shared" si="48"/>
        <v>826.8</v>
      </c>
      <c r="H203" s="4">
        <v>0</v>
      </c>
      <c r="I203" s="4">
        <v>0</v>
      </c>
      <c r="J203" s="4">
        <v>0</v>
      </c>
      <c r="K203" s="4">
        <f t="shared" si="49"/>
        <v>3169.4</v>
      </c>
      <c r="L203" s="4"/>
    </row>
    <row r="204" spans="1:12" ht="23.25">
      <c r="A204" s="84" t="s">
        <v>126</v>
      </c>
      <c r="B204" s="85"/>
      <c r="C204" s="3" t="s">
        <v>211</v>
      </c>
      <c r="D204" s="4">
        <v>1</v>
      </c>
      <c r="E204" s="47">
        <f>7800*1.04</f>
        <v>8112</v>
      </c>
      <c r="F204" s="4">
        <f t="shared" ref="F204:F205" si="73">E204*25%</f>
        <v>2028</v>
      </c>
      <c r="G204" s="4">
        <f t="shared" si="48"/>
        <v>1521</v>
      </c>
      <c r="H204" s="4">
        <v>0</v>
      </c>
      <c r="I204" s="4">
        <v>0</v>
      </c>
      <c r="J204" s="4">
        <v>0</v>
      </c>
      <c r="K204" s="4">
        <f t="shared" si="49"/>
        <v>11661</v>
      </c>
      <c r="L204" s="4"/>
    </row>
    <row r="205" spans="1:12">
      <c r="A205" s="84"/>
      <c r="B205" s="85"/>
      <c r="C205" s="3" t="s">
        <v>19</v>
      </c>
      <c r="D205" s="4">
        <v>1</v>
      </c>
      <c r="E205" s="47">
        <f>7100*1.04</f>
        <v>7384</v>
      </c>
      <c r="F205" s="4">
        <f t="shared" si="73"/>
        <v>1846</v>
      </c>
      <c r="G205" s="4">
        <f t="shared" si="48"/>
        <v>1384.5</v>
      </c>
      <c r="H205" s="4">
        <v>0</v>
      </c>
      <c r="I205" s="4">
        <v>0</v>
      </c>
      <c r="J205" s="4">
        <v>0</v>
      </c>
      <c r="K205" s="4">
        <f t="shared" si="49"/>
        <v>10614.5</v>
      </c>
      <c r="L205" s="4"/>
    </row>
    <row r="206" spans="1:12">
      <c r="A206" s="84"/>
      <c r="B206" s="85"/>
      <c r="C206" s="3" t="s">
        <v>242</v>
      </c>
      <c r="D206" s="4">
        <v>0.5</v>
      </c>
      <c r="E206" s="47">
        <f>5300*1.04</f>
        <v>5512</v>
      </c>
      <c r="F206" s="4">
        <v>0</v>
      </c>
      <c r="G206" s="4">
        <f t="shared" ref="G206:G265" si="74">(E206+F206)*15%</f>
        <v>826.8</v>
      </c>
      <c r="H206" s="4">
        <v>0</v>
      </c>
      <c r="I206" s="4">
        <v>0</v>
      </c>
      <c r="J206" s="4">
        <v>0</v>
      </c>
      <c r="K206" s="4">
        <f t="shared" si="49"/>
        <v>3169.4</v>
      </c>
      <c r="L206" s="4"/>
    </row>
    <row r="207" spans="1:12" ht="23.25">
      <c r="A207" s="84" t="s">
        <v>108</v>
      </c>
      <c r="B207" s="85"/>
      <c r="C207" s="3" t="s">
        <v>211</v>
      </c>
      <c r="D207" s="4">
        <v>1</v>
      </c>
      <c r="E207" s="47">
        <f>7800*1.04</f>
        <v>8112</v>
      </c>
      <c r="F207" s="4">
        <f t="shared" ref="F207" si="75">E207*25%</f>
        <v>2028</v>
      </c>
      <c r="G207" s="4">
        <f t="shared" si="74"/>
        <v>1521</v>
      </c>
      <c r="H207" s="4">
        <v>0</v>
      </c>
      <c r="I207" s="4">
        <v>0</v>
      </c>
      <c r="J207" s="4">
        <v>0</v>
      </c>
      <c r="K207" s="4">
        <f t="shared" si="49"/>
        <v>11661</v>
      </c>
      <c r="L207" s="4"/>
    </row>
    <row r="208" spans="1:12">
      <c r="A208" s="84"/>
      <c r="B208" s="85"/>
      <c r="C208" s="3" t="s">
        <v>242</v>
      </c>
      <c r="D208" s="4">
        <v>0.5</v>
      </c>
      <c r="E208" s="47">
        <f>5300*1.04</f>
        <v>5512</v>
      </c>
      <c r="F208" s="4">
        <v>0</v>
      </c>
      <c r="G208" s="4">
        <f t="shared" si="74"/>
        <v>826.8</v>
      </c>
      <c r="H208" s="4">
        <v>0</v>
      </c>
      <c r="I208" s="4">
        <v>0</v>
      </c>
      <c r="J208" s="4">
        <v>0</v>
      </c>
      <c r="K208" s="4">
        <f t="shared" ref="K208:K265" si="76">(E208+F208+G208+H208+I208+J208)*D208</f>
        <v>3169.4</v>
      </c>
      <c r="L208" s="4"/>
    </row>
    <row r="209" spans="1:12" ht="23.25">
      <c r="A209" s="84" t="s">
        <v>102</v>
      </c>
      <c r="B209" s="85"/>
      <c r="C209" s="3" t="s">
        <v>211</v>
      </c>
      <c r="D209" s="4">
        <v>1</v>
      </c>
      <c r="E209" s="47">
        <f>7800*1.04</f>
        <v>8112</v>
      </c>
      <c r="F209" s="4">
        <f t="shared" ref="F209" si="77">E209*25%</f>
        <v>2028</v>
      </c>
      <c r="G209" s="4">
        <f t="shared" si="74"/>
        <v>1521</v>
      </c>
      <c r="H209" s="4">
        <v>0</v>
      </c>
      <c r="I209" s="4">
        <v>0</v>
      </c>
      <c r="J209" s="4">
        <v>0</v>
      </c>
      <c r="K209" s="4">
        <f t="shared" si="76"/>
        <v>11661</v>
      </c>
      <c r="L209" s="4"/>
    </row>
    <row r="210" spans="1:12">
      <c r="A210" s="84"/>
      <c r="B210" s="85"/>
      <c r="C210" s="3" t="s">
        <v>242</v>
      </c>
      <c r="D210" s="4">
        <v>0.5</v>
      </c>
      <c r="E210" s="47">
        <f>5300*1.04</f>
        <v>5512</v>
      </c>
      <c r="F210" s="4">
        <v>0</v>
      </c>
      <c r="G210" s="4">
        <f t="shared" si="74"/>
        <v>826.8</v>
      </c>
      <c r="H210" s="4">
        <v>0</v>
      </c>
      <c r="I210" s="4">
        <v>0</v>
      </c>
      <c r="J210" s="4">
        <v>0</v>
      </c>
      <c r="K210" s="4">
        <f t="shared" si="76"/>
        <v>3169.4</v>
      </c>
      <c r="L210" s="4"/>
    </row>
    <row r="211" spans="1:12" ht="23.25">
      <c r="A211" s="84" t="s">
        <v>168</v>
      </c>
      <c r="B211" s="85"/>
      <c r="C211" s="3" t="s">
        <v>211</v>
      </c>
      <c r="D211" s="4">
        <v>1</v>
      </c>
      <c r="E211" s="47">
        <f>7800*1.04</f>
        <v>8112</v>
      </c>
      <c r="F211" s="4">
        <f t="shared" ref="F211" si="78">E211*25%</f>
        <v>2028</v>
      </c>
      <c r="G211" s="4">
        <f t="shared" si="74"/>
        <v>1521</v>
      </c>
      <c r="H211" s="4">
        <v>0</v>
      </c>
      <c r="I211" s="4">
        <v>0</v>
      </c>
      <c r="J211" s="4">
        <v>0</v>
      </c>
      <c r="K211" s="4">
        <f t="shared" si="76"/>
        <v>11661</v>
      </c>
      <c r="L211" s="4"/>
    </row>
    <row r="212" spans="1:12">
      <c r="A212" s="84"/>
      <c r="B212" s="85"/>
      <c r="C212" s="3" t="s">
        <v>242</v>
      </c>
      <c r="D212" s="4">
        <v>0.5</v>
      </c>
      <c r="E212" s="47">
        <f>5300*1.04</f>
        <v>5512</v>
      </c>
      <c r="F212" s="4">
        <v>0</v>
      </c>
      <c r="G212" s="4">
        <f t="shared" si="74"/>
        <v>826.8</v>
      </c>
      <c r="H212" s="4">
        <v>0</v>
      </c>
      <c r="I212" s="4">
        <v>0</v>
      </c>
      <c r="J212" s="4">
        <v>0</v>
      </c>
      <c r="K212" s="4">
        <f t="shared" si="76"/>
        <v>3169.4</v>
      </c>
      <c r="L212" s="4"/>
    </row>
    <row r="213" spans="1:12" ht="23.25">
      <c r="A213" s="84" t="s">
        <v>99</v>
      </c>
      <c r="B213" s="85"/>
      <c r="C213" s="3" t="s">
        <v>211</v>
      </c>
      <c r="D213" s="4">
        <v>1</v>
      </c>
      <c r="E213" s="47">
        <f>7800*1.04</f>
        <v>8112</v>
      </c>
      <c r="F213" s="4">
        <f t="shared" ref="F213" si="79">E213*25%</f>
        <v>2028</v>
      </c>
      <c r="G213" s="4">
        <f t="shared" si="74"/>
        <v>1521</v>
      </c>
      <c r="H213" s="4">
        <v>0</v>
      </c>
      <c r="I213" s="4">
        <v>0</v>
      </c>
      <c r="J213" s="4">
        <v>0</v>
      </c>
      <c r="K213" s="4">
        <f t="shared" si="76"/>
        <v>11661</v>
      </c>
      <c r="L213" s="4"/>
    </row>
    <row r="214" spans="1:12">
      <c r="A214" s="84"/>
      <c r="B214" s="85"/>
      <c r="C214" s="3" t="s">
        <v>242</v>
      </c>
      <c r="D214" s="4">
        <v>0.5</v>
      </c>
      <c r="E214" s="47">
        <f>5300*1.04</f>
        <v>5512</v>
      </c>
      <c r="F214" s="4">
        <v>0</v>
      </c>
      <c r="G214" s="4">
        <f t="shared" si="74"/>
        <v>826.8</v>
      </c>
      <c r="H214" s="4">
        <v>0</v>
      </c>
      <c r="I214" s="4">
        <v>0</v>
      </c>
      <c r="J214" s="4">
        <v>0</v>
      </c>
      <c r="K214" s="4">
        <f t="shared" si="76"/>
        <v>3169.4</v>
      </c>
      <c r="L214" s="4"/>
    </row>
    <row r="215" spans="1:12" ht="23.25">
      <c r="A215" s="84" t="s">
        <v>212</v>
      </c>
      <c r="B215" s="85"/>
      <c r="C215" s="3" t="s">
        <v>211</v>
      </c>
      <c r="D215" s="4">
        <v>1</v>
      </c>
      <c r="E215" s="47">
        <f>7800*1.04</f>
        <v>8112</v>
      </c>
      <c r="F215" s="4">
        <f t="shared" ref="F215" si="80">E215*25%</f>
        <v>2028</v>
      </c>
      <c r="G215" s="4">
        <f t="shared" si="74"/>
        <v>1521</v>
      </c>
      <c r="H215" s="4">
        <v>0</v>
      </c>
      <c r="I215" s="4">
        <v>0</v>
      </c>
      <c r="J215" s="4">
        <v>0</v>
      </c>
      <c r="K215" s="4">
        <f t="shared" si="76"/>
        <v>11661</v>
      </c>
      <c r="L215" s="4"/>
    </row>
    <row r="216" spans="1:12">
      <c r="A216" s="84"/>
      <c r="B216" s="85"/>
      <c r="C216" s="3" t="s">
        <v>242</v>
      </c>
      <c r="D216" s="4">
        <v>0.5</v>
      </c>
      <c r="E216" s="47">
        <f>5300*1.04</f>
        <v>5512</v>
      </c>
      <c r="F216" s="4">
        <v>0</v>
      </c>
      <c r="G216" s="4">
        <f t="shared" si="74"/>
        <v>826.8</v>
      </c>
      <c r="H216" s="4">
        <v>0</v>
      </c>
      <c r="I216" s="4">
        <v>0</v>
      </c>
      <c r="J216" s="4">
        <v>0</v>
      </c>
      <c r="K216" s="4">
        <f t="shared" si="76"/>
        <v>3169.4</v>
      </c>
      <c r="L216" s="4"/>
    </row>
    <row r="217" spans="1:12" ht="23.25">
      <c r="A217" s="84" t="s">
        <v>93</v>
      </c>
      <c r="B217" s="85"/>
      <c r="C217" s="3" t="s">
        <v>211</v>
      </c>
      <c r="D217" s="4">
        <v>1</v>
      </c>
      <c r="E217" s="47">
        <f>7800*1.04</f>
        <v>8112</v>
      </c>
      <c r="F217" s="4">
        <f t="shared" ref="F217" si="81">E217*25%</f>
        <v>2028</v>
      </c>
      <c r="G217" s="4">
        <f t="shared" si="74"/>
        <v>1521</v>
      </c>
      <c r="H217" s="4">
        <v>0</v>
      </c>
      <c r="I217" s="4">
        <v>0</v>
      </c>
      <c r="J217" s="4">
        <v>0</v>
      </c>
      <c r="K217" s="4">
        <f t="shared" si="76"/>
        <v>11661</v>
      </c>
      <c r="L217" s="4"/>
    </row>
    <row r="218" spans="1:12">
      <c r="A218" s="84"/>
      <c r="B218" s="85"/>
      <c r="C218" s="3" t="s">
        <v>242</v>
      </c>
      <c r="D218" s="4">
        <v>0.5</v>
      </c>
      <c r="E218" s="47">
        <f>5300*1.04</f>
        <v>5512</v>
      </c>
      <c r="F218" s="4">
        <v>0</v>
      </c>
      <c r="G218" s="4">
        <f t="shared" si="74"/>
        <v>826.8</v>
      </c>
      <c r="H218" s="4">
        <v>0</v>
      </c>
      <c r="I218" s="4">
        <v>0</v>
      </c>
      <c r="J218" s="4">
        <v>0</v>
      </c>
      <c r="K218" s="4">
        <f t="shared" si="76"/>
        <v>3169.4</v>
      </c>
      <c r="L218" s="4"/>
    </row>
    <row r="219" spans="1:12" ht="23.25">
      <c r="A219" s="84" t="s">
        <v>94</v>
      </c>
      <c r="B219" s="85"/>
      <c r="C219" s="3" t="s">
        <v>211</v>
      </c>
      <c r="D219" s="4">
        <v>1</v>
      </c>
      <c r="E219" s="47">
        <f>7800*1.04</f>
        <v>8112</v>
      </c>
      <c r="F219" s="4">
        <f t="shared" ref="F219" si="82">E219*25%</f>
        <v>2028</v>
      </c>
      <c r="G219" s="4">
        <f t="shared" si="74"/>
        <v>1521</v>
      </c>
      <c r="H219" s="4">
        <v>0</v>
      </c>
      <c r="I219" s="4">
        <v>0</v>
      </c>
      <c r="J219" s="4">
        <v>0</v>
      </c>
      <c r="K219" s="4">
        <f t="shared" si="76"/>
        <v>11661</v>
      </c>
      <c r="L219" s="4"/>
    </row>
    <row r="220" spans="1:12">
      <c r="A220" s="84"/>
      <c r="B220" s="85"/>
      <c r="C220" s="3" t="s">
        <v>242</v>
      </c>
      <c r="D220" s="4">
        <v>0.5</v>
      </c>
      <c r="E220" s="47">
        <f>5300*1.04</f>
        <v>5512</v>
      </c>
      <c r="F220" s="4">
        <v>0</v>
      </c>
      <c r="G220" s="4">
        <f t="shared" si="74"/>
        <v>826.8</v>
      </c>
      <c r="H220" s="4">
        <v>0</v>
      </c>
      <c r="I220" s="4">
        <v>0</v>
      </c>
      <c r="J220" s="4">
        <v>0</v>
      </c>
      <c r="K220" s="4">
        <f t="shared" si="76"/>
        <v>3169.4</v>
      </c>
      <c r="L220" s="4"/>
    </row>
    <row r="221" spans="1:12" ht="23.25">
      <c r="A221" s="84" t="s">
        <v>101</v>
      </c>
      <c r="B221" s="85"/>
      <c r="C221" s="3" t="s">
        <v>211</v>
      </c>
      <c r="D221" s="4">
        <v>1</v>
      </c>
      <c r="E221" s="47">
        <f>7800*1.04</f>
        <v>8112</v>
      </c>
      <c r="F221" s="4">
        <f t="shared" ref="F221:F223" si="83">E221*25%</f>
        <v>2028</v>
      </c>
      <c r="G221" s="4">
        <f t="shared" si="74"/>
        <v>1521</v>
      </c>
      <c r="H221" s="4">
        <v>0</v>
      </c>
      <c r="I221" s="4">
        <v>0</v>
      </c>
      <c r="J221" s="4">
        <v>0</v>
      </c>
      <c r="K221" s="4">
        <f t="shared" si="76"/>
        <v>11661</v>
      </c>
      <c r="L221" s="4"/>
    </row>
    <row r="222" spans="1:12">
      <c r="A222" s="84"/>
      <c r="B222" s="85"/>
      <c r="C222" s="3" t="s">
        <v>242</v>
      </c>
      <c r="D222" s="4">
        <v>0.5</v>
      </c>
      <c r="E222" s="47">
        <f>5300*1.04</f>
        <v>5512</v>
      </c>
      <c r="F222" s="4">
        <v>0</v>
      </c>
      <c r="G222" s="4">
        <f t="shared" si="74"/>
        <v>826.8</v>
      </c>
      <c r="H222" s="4">
        <v>0</v>
      </c>
      <c r="I222" s="4">
        <v>0</v>
      </c>
      <c r="J222" s="4">
        <v>0</v>
      </c>
      <c r="K222" s="4">
        <f t="shared" si="76"/>
        <v>3169.4</v>
      </c>
      <c r="L222" s="4"/>
    </row>
    <row r="223" spans="1:12">
      <c r="A223" s="79" t="s">
        <v>77</v>
      </c>
      <c r="B223" s="95"/>
      <c r="C223" s="46" t="s">
        <v>14</v>
      </c>
      <c r="D223" s="47">
        <v>6.5</v>
      </c>
      <c r="E223" s="47">
        <f>7400*1.04</f>
        <v>7696</v>
      </c>
      <c r="F223" s="4">
        <f t="shared" si="83"/>
        <v>1924</v>
      </c>
      <c r="G223" s="4">
        <f t="shared" si="74"/>
        <v>1443</v>
      </c>
      <c r="H223" s="4">
        <f t="shared" ref="H223:H225" si="84">(E223+F223)*15%</f>
        <v>1443</v>
      </c>
      <c r="I223" s="4">
        <v>0</v>
      </c>
      <c r="J223" s="4">
        <v>0</v>
      </c>
      <c r="K223" s="4">
        <f t="shared" si="76"/>
        <v>81289</v>
      </c>
      <c r="L223" s="4"/>
    </row>
    <row r="224" spans="1:12">
      <c r="A224" s="94"/>
      <c r="B224" s="95"/>
      <c r="C224" s="3" t="s">
        <v>251</v>
      </c>
      <c r="D224" s="4">
        <v>1</v>
      </c>
      <c r="E224" s="47">
        <f>5300*1.04</f>
        <v>5512</v>
      </c>
      <c r="F224" s="4">
        <v>0</v>
      </c>
      <c r="G224" s="4">
        <f t="shared" si="74"/>
        <v>826.8</v>
      </c>
      <c r="H224" s="4">
        <v>0</v>
      </c>
      <c r="I224" s="4">
        <v>0</v>
      </c>
      <c r="J224" s="4">
        <v>0</v>
      </c>
      <c r="K224" s="4">
        <f t="shared" si="76"/>
        <v>6338.8</v>
      </c>
      <c r="L224" s="4"/>
    </row>
    <row r="225" spans="1:12">
      <c r="A225" s="94"/>
      <c r="B225" s="95"/>
      <c r="C225" s="3" t="s">
        <v>23</v>
      </c>
      <c r="D225" s="4">
        <v>2</v>
      </c>
      <c r="E225" s="47">
        <f>5300*1.04</f>
        <v>5512</v>
      </c>
      <c r="F225" s="4">
        <v>0</v>
      </c>
      <c r="G225" s="4">
        <f t="shared" si="74"/>
        <v>826.8</v>
      </c>
      <c r="H225" s="4">
        <f t="shared" si="84"/>
        <v>826.8</v>
      </c>
      <c r="I225" s="4">
        <v>0</v>
      </c>
      <c r="J225" s="4">
        <v>0</v>
      </c>
      <c r="K225" s="4">
        <f t="shared" si="76"/>
        <v>14331.2</v>
      </c>
      <c r="L225" s="4"/>
    </row>
    <row r="226" spans="1:12" ht="14.25" customHeight="1">
      <c r="A226" s="94"/>
      <c r="B226" s="95"/>
      <c r="C226" s="3" t="s">
        <v>236</v>
      </c>
      <c r="D226" s="4">
        <v>5.25</v>
      </c>
      <c r="E226" s="47">
        <v>5990</v>
      </c>
      <c r="F226" s="4">
        <v>0</v>
      </c>
      <c r="G226" s="4">
        <f t="shared" si="74"/>
        <v>898.5</v>
      </c>
      <c r="H226" s="4">
        <v>0</v>
      </c>
      <c r="I226" s="4">
        <f>E226*25%</f>
        <v>1497.5</v>
      </c>
      <c r="J226" s="4">
        <f>E226*25%</f>
        <v>1497.5</v>
      </c>
      <c r="K226" s="4">
        <f t="shared" si="76"/>
        <v>51888.375</v>
      </c>
      <c r="L226" s="4"/>
    </row>
    <row r="227" spans="1:12">
      <c r="A227" s="91"/>
      <c r="B227" s="92"/>
      <c r="C227" s="3" t="s">
        <v>4</v>
      </c>
      <c r="D227" s="4">
        <v>1</v>
      </c>
      <c r="E227" s="47">
        <f>5300*1.04</f>
        <v>5512</v>
      </c>
      <c r="F227" s="4">
        <v>0</v>
      </c>
      <c r="G227" s="4">
        <f t="shared" si="74"/>
        <v>826.8</v>
      </c>
      <c r="H227" s="4">
        <v>0</v>
      </c>
      <c r="I227" s="4">
        <v>0</v>
      </c>
      <c r="J227" s="4">
        <v>0</v>
      </c>
      <c r="K227" s="4">
        <f t="shared" si="76"/>
        <v>6338.8</v>
      </c>
      <c r="L227" s="4"/>
    </row>
    <row r="228" spans="1:12">
      <c r="A228" s="22" t="s">
        <v>78</v>
      </c>
      <c r="B228" s="40"/>
      <c r="C228" s="3" t="s">
        <v>19</v>
      </c>
      <c r="D228" s="4">
        <v>5</v>
      </c>
      <c r="E228" s="47">
        <f>7100*1.04</f>
        <v>7384</v>
      </c>
      <c r="F228" s="4">
        <f t="shared" ref="F228:F235" si="85">E228*25%</f>
        <v>1846</v>
      </c>
      <c r="G228" s="4">
        <f t="shared" si="74"/>
        <v>1384.5</v>
      </c>
      <c r="H228" s="4">
        <f>(E228+F228)*15%</f>
        <v>1384.5</v>
      </c>
      <c r="I228" s="4">
        <v>0</v>
      </c>
      <c r="J228" s="4">
        <v>0</v>
      </c>
      <c r="K228" s="4">
        <f t="shared" si="76"/>
        <v>59995</v>
      </c>
      <c r="L228" s="4"/>
    </row>
    <row r="229" spans="1:12">
      <c r="A229" s="84" t="s">
        <v>224</v>
      </c>
      <c r="B229" s="85"/>
      <c r="C229" s="3" t="s">
        <v>80</v>
      </c>
      <c r="D229" s="4">
        <v>0.5</v>
      </c>
      <c r="E229" s="47">
        <f>11900*1.04</f>
        <v>12376</v>
      </c>
      <c r="F229" s="4">
        <f t="shared" si="85"/>
        <v>3094</v>
      </c>
      <c r="G229" s="4">
        <f t="shared" si="74"/>
        <v>2320.5</v>
      </c>
      <c r="H229" s="4">
        <f t="shared" ref="H229:H239" si="86">(E229+F229)*15%</f>
        <v>2320.5</v>
      </c>
      <c r="I229" s="4">
        <v>0</v>
      </c>
      <c r="J229" s="4">
        <v>0</v>
      </c>
      <c r="K229" s="4">
        <f t="shared" si="76"/>
        <v>10055.5</v>
      </c>
      <c r="L229" s="4"/>
    </row>
    <row r="230" spans="1:12">
      <c r="A230" s="84"/>
      <c r="B230" s="85"/>
      <c r="C230" s="3" t="s">
        <v>20</v>
      </c>
      <c r="D230" s="4">
        <v>1.5</v>
      </c>
      <c r="E230" s="47">
        <f>11100*1.04</f>
        <v>11544</v>
      </c>
      <c r="F230" s="4">
        <f t="shared" si="85"/>
        <v>2886</v>
      </c>
      <c r="G230" s="4">
        <f t="shared" si="74"/>
        <v>2164.5</v>
      </c>
      <c r="H230" s="4">
        <f t="shared" si="86"/>
        <v>2164.5</v>
      </c>
      <c r="I230" s="4">
        <v>0</v>
      </c>
      <c r="J230" s="4">
        <v>0</v>
      </c>
      <c r="K230" s="4">
        <f t="shared" si="76"/>
        <v>28138.5</v>
      </c>
      <c r="L230" s="4"/>
    </row>
    <row r="231" spans="1:12">
      <c r="A231" s="84"/>
      <c r="B231" s="85"/>
      <c r="C231" s="3" t="s">
        <v>217</v>
      </c>
      <c r="D231" s="4">
        <v>4.75</v>
      </c>
      <c r="E231" s="47">
        <f>7100*1.04</f>
        <v>7384</v>
      </c>
      <c r="F231" s="4">
        <f t="shared" si="85"/>
        <v>1846</v>
      </c>
      <c r="G231" s="4">
        <f t="shared" si="74"/>
        <v>1384.5</v>
      </c>
      <c r="H231" s="4">
        <f t="shared" si="86"/>
        <v>1384.5</v>
      </c>
      <c r="I231" s="4">
        <v>0</v>
      </c>
      <c r="J231" s="4">
        <v>0</v>
      </c>
      <c r="K231" s="4">
        <f t="shared" si="76"/>
        <v>56995.25</v>
      </c>
      <c r="L231" s="4"/>
    </row>
    <row r="232" spans="1:12">
      <c r="A232" s="84"/>
      <c r="B232" s="85"/>
      <c r="C232" s="3" t="s">
        <v>128</v>
      </c>
      <c r="D232" s="4">
        <v>1</v>
      </c>
      <c r="E232" s="47">
        <f t="shared" ref="E232:E234" si="87">7400*1.04</f>
        <v>7696</v>
      </c>
      <c r="F232" s="4">
        <f t="shared" si="85"/>
        <v>1924</v>
      </c>
      <c r="G232" s="4">
        <f t="shared" si="74"/>
        <v>1443</v>
      </c>
      <c r="H232" s="4">
        <f t="shared" si="86"/>
        <v>1443</v>
      </c>
      <c r="I232" s="4">
        <v>0</v>
      </c>
      <c r="J232" s="4">
        <v>0</v>
      </c>
      <c r="K232" s="4">
        <f t="shared" si="76"/>
        <v>12506</v>
      </c>
      <c r="L232" s="4"/>
    </row>
    <row r="233" spans="1:12">
      <c r="A233" s="84"/>
      <c r="B233" s="85"/>
      <c r="C233" s="3" t="s">
        <v>83</v>
      </c>
      <c r="D233" s="4">
        <v>1</v>
      </c>
      <c r="E233" s="47">
        <f t="shared" si="87"/>
        <v>7696</v>
      </c>
      <c r="F233" s="4">
        <f t="shared" si="85"/>
        <v>1924</v>
      </c>
      <c r="G233" s="4">
        <f t="shared" si="74"/>
        <v>1443</v>
      </c>
      <c r="H233" s="4">
        <f t="shared" si="86"/>
        <v>1443</v>
      </c>
      <c r="I233" s="4">
        <v>0</v>
      </c>
      <c r="J233" s="4">
        <v>0</v>
      </c>
      <c r="K233" s="4">
        <f t="shared" si="76"/>
        <v>12506</v>
      </c>
      <c r="L233" s="4"/>
    </row>
    <row r="234" spans="1:12">
      <c r="A234" s="84"/>
      <c r="B234" s="85"/>
      <c r="C234" s="3" t="s">
        <v>21</v>
      </c>
      <c r="D234" s="4">
        <v>0.25</v>
      </c>
      <c r="E234" s="47">
        <f t="shared" si="87"/>
        <v>7696</v>
      </c>
      <c r="F234" s="4">
        <f t="shared" si="85"/>
        <v>1924</v>
      </c>
      <c r="G234" s="4">
        <f t="shared" si="74"/>
        <v>1443</v>
      </c>
      <c r="H234" s="4">
        <f t="shared" si="86"/>
        <v>1443</v>
      </c>
      <c r="I234" s="4">
        <v>0</v>
      </c>
      <c r="J234" s="4">
        <v>0</v>
      </c>
      <c r="K234" s="4">
        <f t="shared" si="76"/>
        <v>3126.5</v>
      </c>
      <c r="L234" s="4"/>
    </row>
    <row r="235" spans="1:12">
      <c r="A235" s="84"/>
      <c r="B235" s="85"/>
      <c r="C235" s="3" t="s">
        <v>27</v>
      </c>
      <c r="D235" s="4">
        <v>0.5</v>
      </c>
      <c r="E235" s="47">
        <f>7800*1.04</f>
        <v>8112</v>
      </c>
      <c r="F235" s="4">
        <f t="shared" si="85"/>
        <v>2028</v>
      </c>
      <c r="G235" s="4">
        <f t="shared" si="74"/>
        <v>1521</v>
      </c>
      <c r="H235" s="4">
        <v>0</v>
      </c>
      <c r="I235" s="4">
        <v>0</v>
      </c>
      <c r="J235" s="4">
        <v>0</v>
      </c>
      <c r="K235" s="4">
        <f t="shared" si="76"/>
        <v>5830.5</v>
      </c>
      <c r="L235" s="4"/>
    </row>
    <row r="236" spans="1:12">
      <c r="A236" s="84"/>
      <c r="B236" s="85"/>
      <c r="C236" s="3" t="s">
        <v>81</v>
      </c>
      <c r="D236" s="4">
        <v>1</v>
      </c>
      <c r="E236" s="47">
        <f t="shared" ref="E236:E238" si="88">5300*1.04</f>
        <v>5512</v>
      </c>
      <c r="F236" s="4">
        <v>0</v>
      </c>
      <c r="G236" s="4">
        <f t="shared" si="74"/>
        <v>826.8</v>
      </c>
      <c r="H236" s="4">
        <v>0</v>
      </c>
      <c r="I236" s="4">
        <v>0</v>
      </c>
      <c r="J236" s="4">
        <v>0</v>
      </c>
      <c r="K236" s="4">
        <f t="shared" si="76"/>
        <v>6338.8</v>
      </c>
      <c r="L236" s="4"/>
    </row>
    <row r="237" spans="1:12">
      <c r="A237" s="84"/>
      <c r="B237" s="85"/>
      <c r="C237" s="3" t="s">
        <v>250</v>
      </c>
      <c r="D237" s="4">
        <v>1</v>
      </c>
      <c r="E237" s="47">
        <f t="shared" si="88"/>
        <v>5512</v>
      </c>
      <c r="F237" s="4">
        <v>0</v>
      </c>
      <c r="G237" s="4">
        <f t="shared" si="74"/>
        <v>826.8</v>
      </c>
      <c r="H237" s="4">
        <v>0</v>
      </c>
      <c r="I237" s="4">
        <v>0</v>
      </c>
      <c r="J237" s="4">
        <v>0</v>
      </c>
      <c r="K237" s="4">
        <f t="shared" si="76"/>
        <v>6338.8</v>
      </c>
      <c r="L237" s="4"/>
    </row>
    <row r="238" spans="1:12">
      <c r="A238" s="84"/>
      <c r="B238" s="85"/>
      <c r="C238" s="3" t="s">
        <v>23</v>
      </c>
      <c r="D238" s="4">
        <v>1</v>
      </c>
      <c r="E238" s="47">
        <f t="shared" si="88"/>
        <v>5512</v>
      </c>
      <c r="F238" s="4">
        <v>0</v>
      </c>
      <c r="G238" s="4">
        <f t="shared" si="74"/>
        <v>826.8</v>
      </c>
      <c r="H238" s="4">
        <v>0</v>
      </c>
      <c r="I238" s="4">
        <v>0</v>
      </c>
      <c r="J238" s="4">
        <v>0</v>
      </c>
      <c r="K238" s="4">
        <f t="shared" si="76"/>
        <v>6338.8</v>
      </c>
      <c r="L238" s="4"/>
    </row>
    <row r="239" spans="1:12" ht="25.5" customHeight="1">
      <c r="A239" s="84"/>
      <c r="B239" s="85"/>
      <c r="C239" s="46" t="s">
        <v>239</v>
      </c>
      <c r="D239" s="4">
        <v>4.75</v>
      </c>
      <c r="E239" s="47">
        <f>5300*1.04</f>
        <v>5512</v>
      </c>
      <c r="F239" s="4">
        <v>0</v>
      </c>
      <c r="G239" s="4">
        <f t="shared" si="74"/>
        <v>826.8</v>
      </c>
      <c r="H239" s="4">
        <f t="shared" si="86"/>
        <v>826.8</v>
      </c>
      <c r="I239" s="4">
        <v>0</v>
      </c>
      <c r="J239" s="4">
        <v>0</v>
      </c>
      <c r="K239" s="4">
        <f t="shared" si="76"/>
        <v>34036.6</v>
      </c>
      <c r="L239" s="4"/>
    </row>
    <row r="240" spans="1:12">
      <c r="A240" s="84" t="s">
        <v>225</v>
      </c>
      <c r="B240" s="85"/>
      <c r="C240" s="3" t="s">
        <v>215</v>
      </c>
      <c r="D240" s="4">
        <v>0.25</v>
      </c>
      <c r="E240" s="47">
        <f>11625*1.04</f>
        <v>12090</v>
      </c>
      <c r="F240" s="4">
        <f t="shared" ref="F240:F244" si="89">E240*25%</f>
        <v>3022.5</v>
      </c>
      <c r="G240" s="4">
        <f t="shared" si="74"/>
        <v>2266.875</v>
      </c>
      <c r="H240" s="4">
        <v>0</v>
      </c>
      <c r="I240" s="4">
        <v>0</v>
      </c>
      <c r="J240" s="4">
        <v>0</v>
      </c>
      <c r="K240" s="4">
        <f t="shared" si="76"/>
        <v>4344.84375</v>
      </c>
      <c r="L240" s="4"/>
    </row>
    <row r="241" spans="1:12">
      <c r="A241" s="84"/>
      <c r="B241" s="85"/>
      <c r="C241" s="3" t="s">
        <v>164</v>
      </c>
      <c r="D241" s="4">
        <v>0.75</v>
      </c>
      <c r="E241" s="47">
        <f>10650*1.04</f>
        <v>11076</v>
      </c>
      <c r="F241" s="4">
        <f t="shared" si="89"/>
        <v>2769</v>
      </c>
      <c r="G241" s="4">
        <f t="shared" si="74"/>
        <v>2076.75</v>
      </c>
      <c r="H241" s="4">
        <v>0</v>
      </c>
      <c r="I241" s="4">
        <v>0</v>
      </c>
      <c r="J241" s="4">
        <v>0</v>
      </c>
      <c r="K241" s="4">
        <f t="shared" si="76"/>
        <v>11941.3125</v>
      </c>
      <c r="L241" s="4"/>
    </row>
    <row r="242" spans="1:12">
      <c r="A242" s="84"/>
      <c r="B242" s="85"/>
      <c r="C242" s="3" t="s">
        <v>27</v>
      </c>
      <c r="D242" s="4">
        <v>0.25</v>
      </c>
      <c r="E242" s="47">
        <f>7800*1.04</f>
        <v>8112</v>
      </c>
      <c r="F242" s="4">
        <f t="shared" si="89"/>
        <v>2028</v>
      </c>
      <c r="G242" s="4">
        <f t="shared" si="74"/>
        <v>1521</v>
      </c>
      <c r="H242" s="4">
        <v>0</v>
      </c>
      <c r="I242" s="4">
        <v>0</v>
      </c>
      <c r="J242" s="4">
        <v>0</v>
      </c>
      <c r="K242" s="4">
        <f t="shared" si="76"/>
        <v>2915.25</v>
      </c>
      <c r="L242" s="4"/>
    </row>
    <row r="243" spans="1:12">
      <c r="A243" s="84"/>
      <c r="B243" s="85"/>
      <c r="C243" s="3" t="s">
        <v>217</v>
      </c>
      <c r="D243" s="4">
        <v>5.75</v>
      </c>
      <c r="E243" s="47">
        <f>7100*1.04</f>
        <v>7384</v>
      </c>
      <c r="F243" s="4">
        <f t="shared" si="89"/>
        <v>1846</v>
      </c>
      <c r="G243" s="4">
        <f t="shared" si="74"/>
        <v>1384.5</v>
      </c>
      <c r="H243" s="4">
        <f t="shared" ref="H243:H247" si="90">(E243+F243)*15%</f>
        <v>1384.5</v>
      </c>
      <c r="I243" s="4">
        <v>0</v>
      </c>
      <c r="J243" s="4">
        <v>0</v>
      </c>
      <c r="K243" s="4">
        <f t="shared" si="76"/>
        <v>68994.25</v>
      </c>
      <c r="L243" s="4"/>
    </row>
    <row r="244" spans="1:12">
      <c r="A244" s="84"/>
      <c r="B244" s="85"/>
      <c r="C244" s="3" t="s">
        <v>128</v>
      </c>
      <c r="D244" s="4">
        <v>1</v>
      </c>
      <c r="E244" s="47">
        <f>7400*1.04</f>
        <v>7696</v>
      </c>
      <c r="F244" s="4">
        <f t="shared" si="89"/>
        <v>1924</v>
      </c>
      <c r="G244" s="4">
        <f t="shared" si="74"/>
        <v>1443</v>
      </c>
      <c r="H244" s="4">
        <f t="shared" si="90"/>
        <v>1443</v>
      </c>
      <c r="I244" s="4">
        <v>0</v>
      </c>
      <c r="J244" s="4">
        <v>0</v>
      </c>
      <c r="K244" s="4">
        <f t="shared" si="76"/>
        <v>12506</v>
      </c>
      <c r="L244" s="4"/>
    </row>
    <row r="245" spans="1:12">
      <c r="A245" s="84"/>
      <c r="B245" s="85"/>
      <c r="C245" s="3" t="s">
        <v>23</v>
      </c>
      <c r="D245" s="4">
        <v>1</v>
      </c>
      <c r="E245" s="47">
        <f t="shared" ref="E245:E247" si="91">5300*1.04</f>
        <v>5512</v>
      </c>
      <c r="F245" s="4">
        <v>0</v>
      </c>
      <c r="G245" s="4">
        <f t="shared" si="74"/>
        <v>826.8</v>
      </c>
      <c r="H245" s="4">
        <v>0</v>
      </c>
      <c r="I245" s="4">
        <v>0</v>
      </c>
      <c r="J245" s="4">
        <v>0</v>
      </c>
      <c r="K245" s="4">
        <f t="shared" si="76"/>
        <v>6338.8</v>
      </c>
      <c r="L245" s="4"/>
    </row>
    <row r="246" spans="1:12">
      <c r="A246" s="84"/>
      <c r="B246" s="85"/>
      <c r="C246" s="3" t="s">
        <v>250</v>
      </c>
      <c r="D246" s="4">
        <v>0.75</v>
      </c>
      <c r="E246" s="47">
        <f t="shared" si="91"/>
        <v>5512</v>
      </c>
      <c r="F246" s="4">
        <v>0</v>
      </c>
      <c r="G246" s="4">
        <f t="shared" si="74"/>
        <v>826.8</v>
      </c>
      <c r="H246" s="4">
        <v>0</v>
      </c>
      <c r="I246" s="4">
        <v>0</v>
      </c>
      <c r="J246" s="4">
        <v>0</v>
      </c>
      <c r="K246" s="4">
        <f t="shared" si="76"/>
        <v>4754.1000000000004</v>
      </c>
      <c r="L246" s="4"/>
    </row>
    <row r="247" spans="1:12" ht="16.5" customHeight="1">
      <c r="A247" s="84"/>
      <c r="B247" s="85"/>
      <c r="C247" s="46" t="s">
        <v>23</v>
      </c>
      <c r="D247" s="4">
        <v>5.75</v>
      </c>
      <c r="E247" s="47">
        <f t="shared" si="91"/>
        <v>5512</v>
      </c>
      <c r="F247" s="4">
        <v>0</v>
      </c>
      <c r="G247" s="4">
        <f t="shared" si="74"/>
        <v>826.8</v>
      </c>
      <c r="H247" s="4">
        <f t="shared" si="90"/>
        <v>826.8</v>
      </c>
      <c r="I247" s="4">
        <v>0</v>
      </c>
      <c r="J247" s="4">
        <v>0</v>
      </c>
      <c r="K247" s="4">
        <f t="shared" si="76"/>
        <v>41202.200000000004</v>
      </c>
      <c r="L247" s="4"/>
    </row>
    <row r="248" spans="1:12" ht="23.25">
      <c r="A248" s="84" t="s">
        <v>226</v>
      </c>
      <c r="B248" s="85"/>
      <c r="C248" s="3" t="s">
        <v>237</v>
      </c>
      <c r="D248" s="4">
        <v>0.75</v>
      </c>
      <c r="E248" s="47">
        <f>11625*1.04</f>
        <v>12090</v>
      </c>
      <c r="F248" s="4">
        <f t="shared" ref="F248:F252" si="92">E248*25%</f>
        <v>3022.5</v>
      </c>
      <c r="G248" s="4">
        <f t="shared" si="74"/>
        <v>2266.875</v>
      </c>
      <c r="H248" s="4">
        <v>0</v>
      </c>
      <c r="I248" s="4">
        <v>0</v>
      </c>
      <c r="J248" s="4">
        <v>0</v>
      </c>
      <c r="K248" s="4">
        <f t="shared" si="76"/>
        <v>13034.53125</v>
      </c>
      <c r="L248" s="4"/>
    </row>
    <row r="249" spans="1:12">
      <c r="A249" s="84"/>
      <c r="B249" s="85"/>
      <c r="C249" s="3" t="s">
        <v>82</v>
      </c>
      <c r="D249" s="4">
        <v>1.75</v>
      </c>
      <c r="E249" s="47">
        <f>10650*1.04</f>
        <v>11076</v>
      </c>
      <c r="F249" s="4">
        <f t="shared" si="92"/>
        <v>2769</v>
      </c>
      <c r="G249" s="4">
        <f t="shared" si="74"/>
        <v>2076.75</v>
      </c>
      <c r="H249" s="4">
        <v>0</v>
      </c>
      <c r="I249" s="4">
        <v>0</v>
      </c>
      <c r="J249" s="4">
        <v>0</v>
      </c>
      <c r="K249" s="4">
        <f t="shared" si="76"/>
        <v>27863.0625</v>
      </c>
      <c r="L249" s="4"/>
    </row>
    <row r="250" spans="1:12">
      <c r="A250" s="84"/>
      <c r="B250" s="85"/>
      <c r="C250" s="3" t="s">
        <v>27</v>
      </c>
      <c r="D250" s="4">
        <v>1</v>
      </c>
      <c r="E250" s="47">
        <f>7800*1.04</f>
        <v>8112</v>
      </c>
      <c r="F250" s="4">
        <f t="shared" si="92"/>
        <v>2028</v>
      </c>
      <c r="G250" s="4">
        <f t="shared" si="74"/>
        <v>1521</v>
      </c>
      <c r="H250" s="4">
        <v>0</v>
      </c>
      <c r="I250" s="4">
        <v>0</v>
      </c>
      <c r="J250" s="4">
        <v>0</v>
      </c>
      <c r="K250" s="4">
        <f t="shared" si="76"/>
        <v>11661</v>
      </c>
      <c r="L250" s="4"/>
    </row>
    <row r="251" spans="1:12">
      <c r="A251" s="84"/>
      <c r="B251" s="85"/>
      <c r="C251" s="3" t="s">
        <v>217</v>
      </c>
      <c r="D251" s="4">
        <v>5.25</v>
      </c>
      <c r="E251" s="47">
        <f>7100*1.04</f>
        <v>7384</v>
      </c>
      <c r="F251" s="4">
        <f t="shared" si="92"/>
        <v>1846</v>
      </c>
      <c r="G251" s="4">
        <f t="shared" si="74"/>
        <v>1384.5</v>
      </c>
      <c r="H251" s="4">
        <f t="shared" ref="H251:H270" si="93">(E251+F251)*15%</f>
        <v>1384.5</v>
      </c>
      <c r="I251" s="4">
        <v>0</v>
      </c>
      <c r="J251" s="4">
        <v>0</v>
      </c>
      <c r="K251" s="4">
        <f t="shared" si="76"/>
        <v>62994.75</v>
      </c>
      <c r="L251" s="4"/>
    </row>
    <row r="252" spans="1:12">
      <c r="A252" s="84"/>
      <c r="B252" s="85"/>
      <c r="C252" s="3" t="s">
        <v>13</v>
      </c>
      <c r="D252" s="4">
        <v>1</v>
      </c>
      <c r="E252" s="47">
        <f>7400*1.04</f>
        <v>7696</v>
      </c>
      <c r="F252" s="4">
        <f t="shared" si="92"/>
        <v>1924</v>
      </c>
      <c r="G252" s="4">
        <f t="shared" si="74"/>
        <v>1443</v>
      </c>
      <c r="H252" s="4">
        <f t="shared" si="93"/>
        <v>1443</v>
      </c>
      <c r="I252" s="4">
        <v>0</v>
      </c>
      <c r="J252" s="4">
        <v>0</v>
      </c>
      <c r="K252" s="4">
        <f t="shared" si="76"/>
        <v>12506</v>
      </c>
      <c r="L252" s="4"/>
    </row>
    <row r="253" spans="1:12">
      <c r="A253" s="84"/>
      <c r="B253" s="85"/>
      <c r="C253" s="3" t="s">
        <v>81</v>
      </c>
      <c r="D253" s="4">
        <v>1</v>
      </c>
      <c r="E253" s="47">
        <f t="shared" ref="E253:E255" si="94">5300*1.04</f>
        <v>5512</v>
      </c>
      <c r="F253" s="4">
        <v>0</v>
      </c>
      <c r="G253" s="4">
        <f t="shared" si="74"/>
        <v>826.8</v>
      </c>
      <c r="H253" s="4">
        <v>0</v>
      </c>
      <c r="I253" s="4">
        <v>0</v>
      </c>
      <c r="J253" s="4">
        <v>0</v>
      </c>
      <c r="K253" s="4">
        <f t="shared" si="76"/>
        <v>6338.8</v>
      </c>
      <c r="L253" s="4"/>
    </row>
    <row r="254" spans="1:12">
      <c r="A254" s="84"/>
      <c r="B254" s="85"/>
      <c r="C254" s="3" t="s">
        <v>250</v>
      </c>
      <c r="D254" s="4">
        <v>2</v>
      </c>
      <c r="E254" s="47">
        <f t="shared" si="94"/>
        <v>5512</v>
      </c>
      <c r="F254" s="4">
        <v>0</v>
      </c>
      <c r="G254" s="4">
        <f t="shared" si="74"/>
        <v>826.8</v>
      </c>
      <c r="H254" s="4">
        <v>0</v>
      </c>
      <c r="I254" s="4">
        <v>0</v>
      </c>
      <c r="J254" s="4">
        <v>0</v>
      </c>
      <c r="K254" s="4">
        <f t="shared" si="76"/>
        <v>12677.6</v>
      </c>
      <c r="L254" s="4"/>
    </row>
    <row r="255" spans="1:12" ht="17.25" customHeight="1">
      <c r="A255" s="84"/>
      <c r="B255" s="85"/>
      <c r="C255" s="46" t="s">
        <v>23</v>
      </c>
      <c r="D255" s="4">
        <v>5.25</v>
      </c>
      <c r="E255" s="47">
        <f t="shared" si="94"/>
        <v>5512</v>
      </c>
      <c r="F255" s="4">
        <v>0</v>
      </c>
      <c r="G255" s="4">
        <f t="shared" si="74"/>
        <v>826.8</v>
      </c>
      <c r="H255" s="4">
        <f t="shared" si="93"/>
        <v>826.8</v>
      </c>
      <c r="I255" s="4">
        <v>0</v>
      </c>
      <c r="J255" s="4">
        <v>0</v>
      </c>
      <c r="K255" s="4">
        <f t="shared" si="76"/>
        <v>37619.4</v>
      </c>
      <c r="L255" s="4"/>
    </row>
    <row r="256" spans="1:12" ht="23.25">
      <c r="A256" s="84" t="s">
        <v>227</v>
      </c>
      <c r="B256" s="85"/>
      <c r="C256" s="3" t="s">
        <v>216</v>
      </c>
      <c r="D256" s="4">
        <v>0.5</v>
      </c>
      <c r="E256" s="47">
        <f>11900*1.04</f>
        <v>12376</v>
      </c>
      <c r="F256" s="4">
        <f t="shared" ref="F256:F261" si="95">E256*25%</f>
        <v>3094</v>
      </c>
      <c r="G256" s="4">
        <f t="shared" si="74"/>
        <v>2320.5</v>
      </c>
      <c r="H256" s="4">
        <f t="shared" si="93"/>
        <v>2320.5</v>
      </c>
      <c r="I256" s="4">
        <v>0</v>
      </c>
      <c r="J256" s="4">
        <v>0</v>
      </c>
      <c r="K256" s="4">
        <f t="shared" si="76"/>
        <v>10055.5</v>
      </c>
      <c r="L256" s="4"/>
    </row>
    <row r="257" spans="1:12">
      <c r="A257" s="84"/>
      <c r="B257" s="85"/>
      <c r="C257" s="3" t="s">
        <v>73</v>
      </c>
      <c r="D257" s="47">
        <v>1</v>
      </c>
      <c r="E257" s="47">
        <f>11100*1.04</f>
        <v>11544</v>
      </c>
      <c r="F257" s="4">
        <f t="shared" si="95"/>
        <v>2886</v>
      </c>
      <c r="G257" s="4">
        <f t="shared" si="74"/>
        <v>2164.5</v>
      </c>
      <c r="H257" s="4">
        <f t="shared" si="93"/>
        <v>2164.5</v>
      </c>
      <c r="I257" s="4">
        <v>0</v>
      </c>
      <c r="J257" s="4">
        <v>0</v>
      </c>
      <c r="K257" s="4">
        <f t="shared" si="76"/>
        <v>18759</v>
      </c>
      <c r="L257" s="4"/>
    </row>
    <row r="258" spans="1:12">
      <c r="A258" s="84"/>
      <c r="B258" s="85"/>
      <c r="C258" s="3" t="s">
        <v>27</v>
      </c>
      <c r="D258" s="4">
        <v>0.5</v>
      </c>
      <c r="E258" s="47">
        <f>7800*1.04</f>
        <v>8112</v>
      </c>
      <c r="F258" s="4">
        <f t="shared" si="95"/>
        <v>2028</v>
      </c>
      <c r="G258" s="4">
        <f t="shared" si="74"/>
        <v>1521</v>
      </c>
      <c r="H258" s="4">
        <v>0</v>
      </c>
      <c r="I258" s="4">
        <v>0</v>
      </c>
      <c r="J258" s="4">
        <v>0</v>
      </c>
      <c r="K258" s="4">
        <f t="shared" si="76"/>
        <v>5830.5</v>
      </c>
      <c r="L258" s="4"/>
    </row>
    <row r="259" spans="1:12">
      <c r="A259" s="84"/>
      <c r="B259" s="85"/>
      <c r="C259" s="3" t="s">
        <v>217</v>
      </c>
      <c r="D259" s="4">
        <v>5.25</v>
      </c>
      <c r="E259" s="47">
        <f>7100*1.04</f>
        <v>7384</v>
      </c>
      <c r="F259" s="4">
        <f t="shared" si="95"/>
        <v>1846</v>
      </c>
      <c r="G259" s="4">
        <f t="shared" si="74"/>
        <v>1384.5</v>
      </c>
      <c r="H259" s="4">
        <f t="shared" si="93"/>
        <v>1384.5</v>
      </c>
      <c r="I259" s="4">
        <v>0</v>
      </c>
      <c r="J259" s="4">
        <v>0</v>
      </c>
      <c r="K259" s="4">
        <f t="shared" si="76"/>
        <v>62994.75</v>
      </c>
      <c r="L259" s="4"/>
    </row>
    <row r="260" spans="1:12">
      <c r="A260" s="84"/>
      <c r="B260" s="85"/>
      <c r="C260" s="3" t="s">
        <v>13</v>
      </c>
      <c r="D260" s="4">
        <v>0.5</v>
      </c>
      <c r="E260" s="47">
        <f t="shared" ref="E260:E261" si="96">7400*1.04</f>
        <v>7696</v>
      </c>
      <c r="F260" s="4">
        <f t="shared" si="95"/>
        <v>1924</v>
      </c>
      <c r="G260" s="4">
        <f t="shared" si="74"/>
        <v>1443</v>
      </c>
      <c r="H260" s="4">
        <f t="shared" si="93"/>
        <v>1443</v>
      </c>
      <c r="I260" s="4">
        <v>0</v>
      </c>
      <c r="J260" s="4">
        <v>0</v>
      </c>
      <c r="K260" s="4">
        <f t="shared" si="76"/>
        <v>6253</v>
      </c>
      <c r="L260" s="4"/>
    </row>
    <row r="261" spans="1:12">
      <c r="A261" s="84"/>
      <c r="B261" s="85"/>
      <c r="C261" s="3" t="s">
        <v>83</v>
      </c>
      <c r="D261" s="4">
        <v>1</v>
      </c>
      <c r="E261" s="47">
        <f t="shared" si="96"/>
        <v>7696</v>
      </c>
      <c r="F261" s="4">
        <f t="shared" si="95"/>
        <v>1924</v>
      </c>
      <c r="G261" s="4">
        <f t="shared" si="74"/>
        <v>1443</v>
      </c>
      <c r="H261" s="4">
        <f t="shared" si="93"/>
        <v>1443</v>
      </c>
      <c r="I261" s="4">
        <v>0</v>
      </c>
      <c r="J261" s="4">
        <v>0</v>
      </c>
      <c r="K261" s="4">
        <f t="shared" si="76"/>
        <v>12506</v>
      </c>
      <c r="L261" s="4"/>
    </row>
    <row r="262" spans="1:12">
      <c r="A262" s="84"/>
      <c r="B262" s="85"/>
      <c r="C262" s="3" t="s">
        <v>81</v>
      </c>
      <c r="D262" s="4">
        <v>0.5</v>
      </c>
      <c r="E262" s="47">
        <f t="shared" ref="E262:E264" si="97">5300*1.04</f>
        <v>5512</v>
      </c>
      <c r="F262" s="4">
        <v>0</v>
      </c>
      <c r="G262" s="4">
        <f t="shared" si="74"/>
        <v>826.8</v>
      </c>
      <c r="H262" s="4">
        <v>0</v>
      </c>
      <c r="I262" s="4">
        <v>0</v>
      </c>
      <c r="J262" s="4">
        <v>0</v>
      </c>
      <c r="K262" s="4">
        <f t="shared" si="76"/>
        <v>3169.4</v>
      </c>
      <c r="L262" s="4"/>
    </row>
    <row r="263" spans="1:12">
      <c r="A263" s="84"/>
      <c r="B263" s="85"/>
      <c r="C263" s="3" t="s">
        <v>250</v>
      </c>
      <c r="D263" s="4">
        <v>0.5</v>
      </c>
      <c r="E263" s="47">
        <f t="shared" si="97"/>
        <v>5512</v>
      </c>
      <c r="F263" s="4">
        <v>0</v>
      </c>
      <c r="G263" s="4">
        <f t="shared" si="74"/>
        <v>826.8</v>
      </c>
      <c r="H263" s="4">
        <v>0</v>
      </c>
      <c r="I263" s="4">
        <v>0</v>
      </c>
      <c r="J263" s="4">
        <v>0</v>
      </c>
      <c r="K263" s="4">
        <f t="shared" si="76"/>
        <v>3169.4</v>
      </c>
      <c r="L263" s="4"/>
    </row>
    <row r="264" spans="1:12" ht="17.25" customHeight="1">
      <c r="A264" s="84"/>
      <c r="B264" s="85"/>
      <c r="C264" s="46" t="s">
        <v>23</v>
      </c>
      <c r="D264" s="4">
        <v>5.25</v>
      </c>
      <c r="E264" s="47">
        <f t="shared" si="97"/>
        <v>5512</v>
      </c>
      <c r="F264" s="4">
        <v>0</v>
      </c>
      <c r="G264" s="4">
        <f t="shared" si="74"/>
        <v>826.8</v>
      </c>
      <c r="H264" s="4">
        <f t="shared" si="93"/>
        <v>826.8</v>
      </c>
      <c r="I264" s="4">
        <v>0</v>
      </c>
      <c r="J264" s="4">
        <v>0</v>
      </c>
      <c r="K264" s="4">
        <f t="shared" si="76"/>
        <v>37619.4</v>
      </c>
      <c r="L264" s="4"/>
    </row>
    <row r="265" spans="1:12">
      <c r="A265" s="84" t="s">
        <v>88</v>
      </c>
      <c r="B265" s="85"/>
      <c r="C265" s="3" t="s">
        <v>84</v>
      </c>
      <c r="D265" s="4">
        <v>0.5</v>
      </c>
      <c r="E265" s="47">
        <f>11100*1.04</f>
        <v>11544</v>
      </c>
      <c r="F265" s="4">
        <f t="shared" ref="F265:F269" si="98">E265*25%</f>
        <v>2886</v>
      </c>
      <c r="G265" s="4">
        <f t="shared" si="74"/>
        <v>2164.5</v>
      </c>
      <c r="H265" s="4">
        <f t="shared" si="93"/>
        <v>2164.5</v>
      </c>
      <c r="I265" s="4">
        <v>0</v>
      </c>
      <c r="J265" s="4">
        <v>0</v>
      </c>
      <c r="K265" s="4">
        <f t="shared" si="76"/>
        <v>9379.5</v>
      </c>
      <c r="L265" s="4"/>
    </row>
    <row r="266" spans="1:12">
      <c r="A266" s="84"/>
      <c r="B266" s="85"/>
      <c r="C266" s="3" t="s">
        <v>111</v>
      </c>
      <c r="D266" s="4">
        <v>1</v>
      </c>
      <c r="E266" s="47">
        <f>11100*1.04</f>
        <v>11544</v>
      </c>
      <c r="F266" s="4">
        <f t="shared" si="98"/>
        <v>2886</v>
      </c>
      <c r="G266" s="4">
        <f t="shared" ref="G266:G270" si="99">(E266+F266)*15%</f>
        <v>2164.5</v>
      </c>
      <c r="H266" s="4">
        <f t="shared" si="93"/>
        <v>2164.5</v>
      </c>
      <c r="I266" s="4">
        <v>0</v>
      </c>
      <c r="J266" s="4">
        <v>0</v>
      </c>
      <c r="K266" s="4">
        <f t="shared" ref="K266:K270" si="100">(E266+F266+G266+H266+I266+J266)*D266</f>
        <v>18759</v>
      </c>
      <c r="L266" s="4"/>
    </row>
    <row r="267" spans="1:12">
      <c r="A267" s="84"/>
      <c r="B267" s="85"/>
      <c r="C267" s="49" t="s">
        <v>85</v>
      </c>
      <c r="D267" s="47">
        <v>2</v>
      </c>
      <c r="E267" s="47">
        <f t="shared" ref="E267:E269" si="101">7400*1.04</f>
        <v>7696</v>
      </c>
      <c r="F267" s="4">
        <f t="shared" si="98"/>
        <v>1924</v>
      </c>
      <c r="G267" s="4">
        <f t="shared" si="99"/>
        <v>1443</v>
      </c>
      <c r="H267" s="4">
        <f t="shared" si="93"/>
        <v>1443</v>
      </c>
      <c r="I267" s="4">
        <v>0</v>
      </c>
      <c r="J267" s="4">
        <v>0</v>
      </c>
      <c r="K267" s="4">
        <f t="shared" si="100"/>
        <v>25012</v>
      </c>
      <c r="L267" s="4"/>
    </row>
    <row r="268" spans="1:12">
      <c r="A268" s="84"/>
      <c r="B268" s="85"/>
      <c r="C268" s="46" t="s">
        <v>86</v>
      </c>
      <c r="D268" s="47">
        <v>2</v>
      </c>
      <c r="E268" s="47">
        <f t="shared" si="101"/>
        <v>7696</v>
      </c>
      <c r="F268" s="4">
        <f t="shared" si="98"/>
        <v>1924</v>
      </c>
      <c r="G268" s="4">
        <f t="shared" si="99"/>
        <v>1443</v>
      </c>
      <c r="H268" s="4">
        <f t="shared" si="93"/>
        <v>1443</v>
      </c>
      <c r="I268" s="4">
        <v>0</v>
      </c>
      <c r="J268" s="4">
        <v>0</v>
      </c>
      <c r="K268" s="4">
        <f t="shared" si="100"/>
        <v>25012</v>
      </c>
      <c r="L268" s="4"/>
    </row>
    <row r="269" spans="1:12">
      <c r="A269" s="84"/>
      <c r="B269" s="85"/>
      <c r="C269" s="46" t="s">
        <v>87</v>
      </c>
      <c r="D269" s="47">
        <v>0.5</v>
      </c>
      <c r="E269" s="47">
        <f t="shared" si="101"/>
        <v>7696</v>
      </c>
      <c r="F269" s="4">
        <f t="shared" si="98"/>
        <v>1924</v>
      </c>
      <c r="G269" s="4">
        <f t="shared" si="99"/>
        <v>1443</v>
      </c>
      <c r="H269" s="4">
        <f t="shared" si="93"/>
        <v>1443</v>
      </c>
      <c r="I269" s="4">
        <v>0</v>
      </c>
      <c r="J269" s="4">
        <v>0</v>
      </c>
      <c r="K269" s="4">
        <f t="shared" si="100"/>
        <v>6253</v>
      </c>
      <c r="L269" s="4"/>
    </row>
    <row r="270" spans="1:12">
      <c r="A270" s="84"/>
      <c r="B270" s="85"/>
      <c r="C270" s="3" t="s">
        <v>1</v>
      </c>
      <c r="D270" s="4">
        <v>1</v>
      </c>
      <c r="E270" s="47">
        <f>5300*1.04</f>
        <v>5512</v>
      </c>
      <c r="F270" s="4">
        <v>0</v>
      </c>
      <c r="G270" s="4">
        <f t="shared" si="99"/>
        <v>826.8</v>
      </c>
      <c r="H270" s="4">
        <f t="shared" si="93"/>
        <v>826.8</v>
      </c>
      <c r="I270" s="4">
        <v>0</v>
      </c>
      <c r="J270" s="4">
        <v>0</v>
      </c>
      <c r="K270" s="4">
        <f t="shared" si="100"/>
        <v>7165.6</v>
      </c>
      <c r="L270" s="4"/>
    </row>
    <row r="271" spans="1:12">
      <c r="A271" s="14"/>
      <c r="B271" s="15"/>
      <c r="C271" s="16" t="s">
        <v>143</v>
      </c>
      <c r="D271" s="4">
        <f t="shared" ref="D271:K271" si="102">SUM(D17:D270)</f>
        <v>368.75</v>
      </c>
      <c r="E271" s="4">
        <f t="shared" si="102"/>
        <v>2031684</v>
      </c>
      <c r="F271" s="4">
        <f t="shared" si="102"/>
        <v>395995.06</v>
      </c>
      <c r="G271" s="4">
        <f t="shared" si="102"/>
        <v>364151.8589999993</v>
      </c>
      <c r="H271" s="4">
        <f t="shared" si="102"/>
        <v>67445.812400000024</v>
      </c>
      <c r="I271" s="4">
        <f t="shared" si="102"/>
        <v>7373.5</v>
      </c>
      <c r="J271" s="4">
        <f t="shared" si="102"/>
        <v>1497.5</v>
      </c>
      <c r="K271" s="4">
        <f t="shared" si="102"/>
        <v>4043950.4274499952</v>
      </c>
      <c r="L271" s="21"/>
    </row>
    <row r="272" spans="1:12">
      <c r="K272" s="13"/>
      <c r="L272" s="13"/>
    </row>
    <row r="274" spans="1:12">
      <c r="A274" s="93" t="s">
        <v>229</v>
      </c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</row>
    <row r="276" spans="1:12">
      <c r="A276" s="93" t="s">
        <v>228</v>
      </c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</row>
    <row r="277" spans="1:12">
      <c r="A277" s="93" t="s">
        <v>230</v>
      </c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</row>
    <row r="279" spans="1:12">
      <c r="C279" s="26"/>
    </row>
    <row r="281" spans="1:12">
      <c r="D281" s="44"/>
      <c r="E281" s="44"/>
      <c r="F281" s="45"/>
      <c r="G281" s="44"/>
      <c r="H281" s="36"/>
    </row>
    <row r="282" spans="1:12">
      <c r="D282" s="44"/>
      <c r="E282" s="44"/>
      <c r="F282" s="44"/>
      <c r="G282" s="44"/>
      <c r="H282" s="36"/>
    </row>
    <row r="283" spans="1:12">
      <c r="D283" s="44"/>
      <c r="E283" s="44"/>
      <c r="F283" s="44"/>
      <c r="G283" s="45"/>
      <c r="H283" s="36"/>
    </row>
    <row r="284" spans="1:12">
      <c r="D284" s="44"/>
      <c r="E284" s="44"/>
      <c r="F284" s="44"/>
      <c r="G284" s="44"/>
      <c r="H284" s="36"/>
    </row>
    <row r="285" spans="1:12" ht="15.75">
      <c r="D285" s="44"/>
      <c r="E285" s="44"/>
      <c r="F285" s="45"/>
      <c r="G285" s="44"/>
      <c r="H285" s="37"/>
    </row>
    <row r="286" spans="1:12" ht="29.25" customHeight="1">
      <c r="C286" s="26"/>
    </row>
    <row r="287" spans="1:12">
      <c r="H287" s="26"/>
    </row>
    <row r="288" spans="1:12">
      <c r="D288" s="13"/>
      <c r="H288" s="26"/>
    </row>
    <row r="289" spans="8:11">
      <c r="H289" s="26"/>
      <c r="K289" s="13"/>
    </row>
    <row r="290" spans="8:11">
      <c r="H290" s="26"/>
    </row>
    <row r="291" spans="8:11">
      <c r="H291" s="26"/>
    </row>
  </sheetData>
  <mergeCells count="152">
    <mergeCell ref="A277:L277"/>
    <mergeCell ref="A256:A264"/>
    <mergeCell ref="B256:B264"/>
    <mergeCell ref="A265:A270"/>
    <mergeCell ref="B265:B270"/>
    <mergeCell ref="A274:L274"/>
    <mergeCell ref="A276:L276"/>
    <mergeCell ref="A229:A239"/>
    <mergeCell ref="B229:B239"/>
    <mergeCell ref="A240:A247"/>
    <mergeCell ref="B240:B247"/>
    <mergeCell ref="A248:A255"/>
    <mergeCell ref="B248:B255"/>
    <mergeCell ref="A219:A220"/>
    <mergeCell ref="B219:B220"/>
    <mergeCell ref="A221:A222"/>
    <mergeCell ref="B221:B222"/>
    <mergeCell ref="B223:B227"/>
    <mergeCell ref="A223:A227"/>
    <mergeCell ref="A213:A214"/>
    <mergeCell ref="B213:B214"/>
    <mergeCell ref="A215:A216"/>
    <mergeCell ref="B215:B216"/>
    <mergeCell ref="A217:A218"/>
    <mergeCell ref="B217:B218"/>
    <mergeCell ref="A207:A208"/>
    <mergeCell ref="B207:B208"/>
    <mergeCell ref="A209:A210"/>
    <mergeCell ref="B209:B210"/>
    <mergeCell ref="A211:A212"/>
    <mergeCell ref="B211:B212"/>
    <mergeCell ref="A200:A201"/>
    <mergeCell ref="B200:B201"/>
    <mergeCell ref="A202:A203"/>
    <mergeCell ref="B202:B203"/>
    <mergeCell ref="A204:A206"/>
    <mergeCell ref="B204:B206"/>
    <mergeCell ref="A192:A194"/>
    <mergeCell ref="B192:B194"/>
    <mergeCell ref="A195:A196"/>
    <mergeCell ref="B195:B196"/>
    <mergeCell ref="A197:A199"/>
    <mergeCell ref="B197:B199"/>
    <mergeCell ref="A185:A186"/>
    <mergeCell ref="B185:B186"/>
    <mergeCell ref="A187:A189"/>
    <mergeCell ref="B187:B189"/>
    <mergeCell ref="A190:A191"/>
    <mergeCell ref="B190:B191"/>
    <mergeCell ref="A179:A180"/>
    <mergeCell ref="B179:B180"/>
    <mergeCell ref="A181:A182"/>
    <mergeCell ref="B181:B182"/>
    <mergeCell ref="A183:A184"/>
    <mergeCell ref="B183:B184"/>
    <mergeCell ref="A173:A174"/>
    <mergeCell ref="B173:B174"/>
    <mergeCell ref="A175:A176"/>
    <mergeCell ref="B175:B176"/>
    <mergeCell ref="A177:A178"/>
    <mergeCell ref="B177:B178"/>
    <mergeCell ref="A167:A168"/>
    <mergeCell ref="B167:B168"/>
    <mergeCell ref="A169:A170"/>
    <mergeCell ref="B169:B170"/>
    <mergeCell ref="A171:A172"/>
    <mergeCell ref="B171:B172"/>
    <mergeCell ref="A156:A160"/>
    <mergeCell ref="B156:B160"/>
    <mergeCell ref="A161:A163"/>
    <mergeCell ref="B161:B163"/>
    <mergeCell ref="A165:A166"/>
    <mergeCell ref="B165:B166"/>
    <mergeCell ref="A141:A145"/>
    <mergeCell ref="B141:B145"/>
    <mergeCell ref="A146:A150"/>
    <mergeCell ref="B146:B150"/>
    <mergeCell ref="A151:A155"/>
    <mergeCell ref="B151:B155"/>
    <mergeCell ref="A124:A129"/>
    <mergeCell ref="B124:B129"/>
    <mergeCell ref="A130:A135"/>
    <mergeCell ref="B130:B135"/>
    <mergeCell ref="A136:A140"/>
    <mergeCell ref="B136:B140"/>
    <mergeCell ref="A111:A113"/>
    <mergeCell ref="B111:B113"/>
    <mergeCell ref="A115:A119"/>
    <mergeCell ref="B115:B119"/>
    <mergeCell ref="A120:A123"/>
    <mergeCell ref="B120:B123"/>
    <mergeCell ref="A100:A104"/>
    <mergeCell ref="B100:B104"/>
    <mergeCell ref="A105:A106"/>
    <mergeCell ref="B105:B106"/>
    <mergeCell ref="A108:A109"/>
    <mergeCell ref="B108:B109"/>
    <mergeCell ref="A85:A86"/>
    <mergeCell ref="B85:B86"/>
    <mergeCell ref="A76:A80"/>
    <mergeCell ref="B76:B80"/>
    <mergeCell ref="A81:A82"/>
    <mergeCell ref="B81:B82"/>
    <mergeCell ref="A83:A84"/>
    <mergeCell ref="B83:B84"/>
    <mergeCell ref="A74:A75"/>
    <mergeCell ref="B74:B75"/>
    <mergeCell ref="A93:A94"/>
    <mergeCell ref="B93:B94"/>
    <mergeCell ref="A95:A96"/>
    <mergeCell ref="B95:B96"/>
    <mergeCell ref="A97:A98"/>
    <mergeCell ref="B97:B98"/>
    <mergeCell ref="A87:A88"/>
    <mergeCell ref="B87:B88"/>
    <mergeCell ref="A89:A91"/>
    <mergeCell ref="B89:B91"/>
    <mergeCell ref="K14:K15"/>
    <mergeCell ref="L14:L15"/>
    <mergeCell ref="A17:A25"/>
    <mergeCell ref="B17:B25"/>
    <mergeCell ref="A26:A39"/>
    <mergeCell ref="B26:B39"/>
    <mergeCell ref="A70:A71"/>
    <mergeCell ref="B70:B71"/>
    <mergeCell ref="A72:A73"/>
    <mergeCell ref="B72:B73"/>
    <mergeCell ref="A55:A61"/>
    <mergeCell ref="B55:B61"/>
    <mergeCell ref="A62:A67"/>
    <mergeCell ref="B62:B67"/>
    <mergeCell ref="A68:A69"/>
    <mergeCell ref="B68:B69"/>
    <mergeCell ref="B11:C11"/>
    <mergeCell ref="A14:B14"/>
    <mergeCell ref="C14:C15"/>
    <mergeCell ref="D14:D15"/>
    <mergeCell ref="E14:E15"/>
    <mergeCell ref="F14:J14"/>
    <mergeCell ref="A40:A50"/>
    <mergeCell ref="B40:B50"/>
    <mergeCell ref="A52:A54"/>
    <mergeCell ref="B52:B54"/>
    <mergeCell ref="I1:K1"/>
    <mergeCell ref="A2:E2"/>
    <mergeCell ref="I2:K2"/>
    <mergeCell ref="A3:E3"/>
    <mergeCell ref="I3:K3"/>
    <mergeCell ref="I4:K4"/>
    <mergeCell ref="I6:J6"/>
    <mergeCell ref="I7:J7"/>
    <mergeCell ref="G10:H10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0"/>
  <sheetViews>
    <sheetView topLeftCell="A31" workbookViewId="0">
      <selection activeCell="B46" sqref="B46:L52"/>
    </sheetView>
  </sheetViews>
  <sheetFormatPr defaultRowHeight="15"/>
  <cols>
    <col min="1" max="1" width="20.5703125" customWidth="1"/>
    <col min="2" max="2" width="5.28515625" customWidth="1"/>
    <col min="3" max="3" width="25.7109375" customWidth="1"/>
    <col min="4" max="4" width="7.7109375" customWidth="1"/>
    <col min="5" max="5" width="10.28515625" customWidth="1"/>
    <col min="6" max="6" width="9.140625" customWidth="1"/>
    <col min="7" max="8" width="8.85546875" customWidth="1"/>
    <col min="9" max="10" width="7.28515625" customWidth="1"/>
    <col min="11" max="11" width="10.140625" customWidth="1"/>
    <col min="12" max="12" width="8.5703125" customWidth="1"/>
  </cols>
  <sheetData>
    <row r="1" spans="1:12" ht="18.75">
      <c r="A1" s="25" t="s">
        <v>221</v>
      </c>
      <c r="B1" s="27"/>
      <c r="C1" s="27"/>
      <c r="D1" s="28"/>
      <c r="I1" s="73" t="s">
        <v>132</v>
      </c>
      <c r="J1" s="73"/>
      <c r="K1" s="73"/>
    </row>
    <row r="2" spans="1:12" ht="18.75">
      <c r="A2" s="74" t="s">
        <v>166</v>
      </c>
      <c r="B2" s="74"/>
      <c r="C2" s="74"/>
      <c r="D2" s="74"/>
      <c r="E2" s="74"/>
      <c r="I2" s="73" t="s">
        <v>133</v>
      </c>
      <c r="J2" s="73"/>
      <c r="K2" s="73"/>
    </row>
    <row r="3" spans="1:12" ht="18.75">
      <c r="A3" s="75" t="s">
        <v>167</v>
      </c>
      <c r="B3" s="75"/>
      <c r="C3" s="75"/>
      <c r="D3" s="75"/>
      <c r="E3" s="75"/>
      <c r="I3" s="73" t="s">
        <v>134</v>
      </c>
      <c r="J3" s="73"/>
      <c r="K3" s="73"/>
    </row>
    <row r="4" spans="1:12">
      <c r="I4" s="73" t="s">
        <v>135</v>
      </c>
      <c r="J4" s="73"/>
      <c r="K4" s="73"/>
    </row>
    <row r="5" spans="1:12">
      <c r="I5" s="50"/>
      <c r="J5" s="50"/>
      <c r="K5" s="50"/>
    </row>
    <row r="6" spans="1:12">
      <c r="I6" s="76" t="s">
        <v>137</v>
      </c>
      <c r="J6" s="77"/>
      <c r="K6" s="1" t="s">
        <v>114</v>
      </c>
    </row>
    <row r="7" spans="1:12">
      <c r="I7" s="76" t="s">
        <v>138</v>
      </c>
      <c r="J7" s="77"/>
      <c r="K7" s="7" t="s">
        <v>136</v>
      </c>
    </row>
    <row r="8" spans="1:12">
      <c r="K8" s="6"/>
    </row>
    <row r="9" spans="1:12">
      <c r="K9" s="6"/>
    </row>
    <row r="10" spans="1:12" ht="23.25">
      <c r="A10" s="8" t="s">
        <v>141</v>
      </c>
      <c r="B10" s="8"/>
      <c r="G10" s="78" t="s">
        <v>142</v>
      </c>
      <c r="H10" s="78"/>
    </row>
    <row r="11" spans="1:12" ht="36">
      <c r="A11" s="10"/>
      <c r="B11" s="67" t="s">
        <v>252</v>
      </c>
      <c r="C11" s="68"/>
      <c r="D11" s="51" t="s">
        <v>139</v>
      </c>
      <c r="E11" s="9" t="s">
        <v>140</v>
      </c>
      <c r="G11" s="15" t="s">
        <v>254</v>
      </c>
      <c r="H11" s="15"/>
      <c r="I11" s="15"/>
      <c r="J11" s="15"/>
    </row>
    <row r="12" spans="1:12">
      <c r="D12" s="17" t="s">
        <v>253</v>
      </c>
      <c r="E12" s="18">
        <v>43080</v>
      </c>
      <c r="G12" s="15" t="s">
        <v>255</v>
      </c>
      <c r="H12" s="15"/>
      <c r="I12" s="15"/>
      <c r="J12" s="15"/>
    </row>
    <row r="13" spans="1:12">
      <c r="C13" s="11"/>
      <c r="D13" s="11"/>
      <c r="E13" s="11"/>
      <c r="F13" s="11"/>
      <c r="G13" s="11"/>
      <c r="H13" s="11"/>
      <c r="I13" s="11"/>
      <c r="J13" s="11"/>
      <c r="K13" s="11"/>
    </row>
    <row r="14" spans="1:12">
      <c r="A14" s="69" t="s">
        <v>112</v>
      </c>
      <c r="B14" s="69"/>
      <c r="C14" s="70" t="s">
        <v>115</v>
      </c>
      <c r="D14" s="70" t="s">
        <v>116</v>
      </c>
      <c r="E14" s="70" t="s">
        <v>117</v>
      </c>
      <c r="F14" s="72" t="s">
        <v>123</v>
      </c>
      <c r="G14" s="72"/>
      <c r="H14" s="72"/>
      <c r="I14" s="72"/>
      <c r="J14" s="72"/>
      <c r="K14" s="70" t="s">
        <v>124</v>
      </c>
      <c r="L14" s="69" t="s">
        <v>125</v>
      </c>
    </row>
    <row r="15" spans="1:12" ht="45">
      <c r="A15" s="51" t="s">
        <v>113</v>
      </c>
      <c r="B15" s="51" t="s">
        <v>114</v>
      </c>
      <c r="C15" s="71"/>
      <c r="D15" s="71"/>
      <c r="E15" s="71"/>
      <c r="F15" s="52" t="s">
        <v>119</v>
      </c>
      <c r="G15" s="52" t="s">
        <v>118</v>
      </c>
      <c r="H15" s="52" t="s">
        <v>120</v>
      </c>
      <c r="I15" s="52" t="s">
        <v>121</v>
      </c>
      <c r="J15" s="52" t="s">
        <v>122</v>
      </c>
      <c r="K15" s="71"/>
      <c r="L15" s="69"/>
    </row>
    <row r="16" spans="1:12">
      <c r="A16" s="1">
        <v>1</v>
      </c>
      <c r="B16" s="1">
        <v>2</v>
      </c>
      <c r="C16" s="1">
        <v>3</v>
      </c>
      <c r="D16" s="1">
        <v>4</v>
      </c>
      <c r="E16" s="1">
        <v>5</v>
      </c>
      <c r="F16" s="2">
        <v>6</v>
      </c>
      <c r="G16" s="1">
        <v>7</v>
      </c>
      <c r="H16" s="1">
        <v>8</v>
      </c>
      <c r="I16" s="1">
        <v>9</v>
      </c>
      <c r="J16" s="1">
        <v>10</v>
      </c>
      <c r="K16" s="1">
        <v>11</v>
      </c>
      <c r="L16" s="1">
        <v>12</v>
      </c>
    </row>
    <row r="17" spans="1:12">
      <c r="A17" s="99" t="s">
        <v>0</v>
      </c>
      <c r="B17" s="85"/>
      <c r="C17" s="3" t="s">
        <v>29</v>
      </c>
      <c r="D17" s="4">
        <v>1</v>
      </c>
      <c r="E17" s="62">
        <f>7100*1.04</f>
        <v>7384</v>
      </c>
      <c r="F17" s="4">
        <f t="shared" ref="F17:F18" si="0">E17*25%</f>
        <v>1846</v>
      </c>
      <c r="G17" s="4">
        <f>(E17+F17)*15%</f>
        <v>1384.5</v>
      </c>
      <c r="H17" s="4">
        <v>0</v>
      </c>
      <c r="I17" s="4">
        <v>0</v>
      </c>
      <c r="J17" s="4">
        <v>0</v>
      </c>
      <c r="K17" s="4">
        <f>(E17+F17+G17+H17+I17+J17)*D17</f>
        <v>10614.5</v>
      </c>
      <c r="L17" s="12"/>
    </row>
    <row r="18" spans="1:12">
      <c r="A18" s="99"/>
      <c r="B18" s="85"/>
      <c r="C18" s="3" t="s">
        <v>127</v>
      </c>
      <c r="D18" s="4">
        <v>1</v>
      </c>
      <c r="E18" s="62">
        <f>10200*1.04</f>
        <v>10608</v>
      </c>
      <c r="F18" s="4">
        <f t="shared" si="0"/>
        <v>2652</v>
      </c>
      <c r="G18" s="4">
        <f t="shared" ref="G18:G37" si="1">(E18+F18)*15%</f>
        <v>1989</v>
      </c>
      <c r="H18" s="4">
        <v>0</v>
      </c>
      <c r="I18" s="4">
        <v>0</v>
      </c>
      <c r="J18" s="4">
        <v>0</v>
      </c>
      <c r="K18" s="4">
        <f t="shared" ref="K18:K37" si="2">(E18+F18+G18+H18+I18+J18)*D18</f>
        <v>15249</v>
      </c>
      <c r="L18" s="4"/>
    </row>
    <row r="19" spans="1:12">
      <c r="A19" s="79" t="s">
        <v>176</v>
      </c>
      <c r="B19" s="87"/>
      <c r="C19" s="3" t="s">
        <v>177</v>
      </c>
      <c r="D19" s="4">
        <v>1</v>
      </c>
      <c r="E19" s="62">
        <f>8040*1.04</f>
        <v>8361.6</v>
      </c>
      <c r="F19" s="4">
        <f t="shared" ref="F19" si="3">E19*25%</f>
        <v>2090.4</v>
      </c>
      <c r="G19" s="4">
        <f t="shared" si="1"/>
        <v>1567.8</v>
      </c>
      <c r="H19" s="4">
        <v>0</v>
      </c>
      <c r="I19" s="4">
        <v>0</v>
      </c>
      <c r="J19" s="4">
        <v>0</v>
      </c>
      <c r="K19" s="4">
        <f t="shared" si="2"/>
        <v>12019.8</v>
      </c>
      <c r="L19" s="12"/>
    </row>
    <row r="20" spans="1:12">
      <c r="A20" s="98"/>
      <c r="B20" s="89"/>
      <c r="C20" s="3" t="s">
        <v>241</v>
      </c>
      <c r="D20" s="4">
        <v>1</v>
      </c>
      <c r="E20" s="62">
        <f>5600*1.04</f>
        <v>5824</v>
      </c>
      <c r="F20" s="4">
        <f t="shared" ref="F20:F24" si="4">E20*25%</f>
        <v>1456</v>
      </c>
      <c r="G20" s="4">
        <f t="shared" si="1"/>
        <v>1092</v>
      </c>
      <c r="H20" s="4">
        <v>0</v>
      </c>
      <c r="I20" s="4">
        <v>0</v>
      </c>
      <c r="J20" s="4">
        <v>0</v>
      </c>
      <c r="K20" s="4">
        <f t="shared" si="2"/>
        <v>8372</v>
      </c>
      <c r="L20" s="12"/>
    </row>
    <row r="21" spans="1:12">
      <c r="A21" s="99" t="s">
        <v>33</v>
      </c>
      <c r="B21" s="85"/>
      <c r="C21" s="3" t="s">
        <v>5</v>
      </c>
      <c r="D21" s="4">
        <v>0.5</v>
      </c>
      <c r="E21" s="62">
        <f>10200*1.04</f>
        <v>10608</v>
      </c>
      <c r="F21" s="4">
        <f t="shared" si="4"/>
        <v>2652</v>
      </c>
      <c r="G21" s="4">
        <f t="shared" si="1"/>
        <v>1989</v>
      </c>
      <c r="H21" s="4">
        <f>(E21+F21)*4%</f>
        <v>530.4</v>
      </c>
      <c r="I21" s="4">
        <v>0</v>
      </c>
      <c r="J21" s="4">
        <v>0</v>
      </c>
      <c r="K21" s="4">
        <f t="shared" si="2"/>
        <v>7889.7</v>
      </c>
      <c r="L21" s="12"/>
    </row>
    <row r="22" spans="1:12">
      <c r="A22" s="99"/>
      <c r="B22" s="85"/>
      <c r="C22" s="3" t="s">
        <v>19</v>
      </c>
      <c r="D22" s="4">
        <v>1</v>
      </c>
      <c r="E22" s="62">
        <f t="shared" ref="E22:E24" si="5">7100*1.04</f>
        <v>7384</v>
      </c>
      <c r="F22" s="4">
        <f t="shared" si="4"/>
        <v>1846</v>
      </c>
      <c r="G22" s="4">
        <f t="shared" si="1"/>
        <v>1384.5</v>
      </c>
      <c r="H22" s="4">
        <f t="shared" ref="H22:H32" si="6">(E22+F22)*4%</f>
        <v>369.2</v>
      </c>
      <c r="I22" s="4">
        <v>0</v>
      </c>
      <c r="J22" s="4">
        <v>0</v>
      </c>
      <c r="K22" s="4">
        <f t="shared" si="2"/>
        <v>10983.7</v>
      </c>
      <c r="L22" s="12"/>
    </row>
    <row r="23" spans="1:12">
      <c r="A23" s="99"/>
      <c r="B23" s="85"/>
      <c r="C23" s="3" t="s">
        <v>131</v>
      </c>
      <c r="D23" s="4">
        <v>3</v>
      </c>
      <c r="E23" s="62">
        <f t="shared" si="5"/>
        <v>7384</v>
      </c>
      <c r="F23" s="4">
        <f t="shared" si="4"/>
        <v>1846</v>
      </c>
      <c r="G23" s="4">
        <f t="shared" si="1"/>
        <v>1384.5</v>
      </c>
      <c r="H23" s="4">
        <f t="shared" si="6"/>
        <v>369.2</v>
      </c>
      <c r="I23" s="4">
        <v>0</v>
      </c>
      <c r="J23" s="4">
        <v>0</v>
      </c>
      <c r="K23" s="4">
        <f t="shared" si="2"/>
        <v>32951.100000000006</v>
      </c>
      <c r="L23" s="12"/>
    </row>
    <row r="24" spans="1:12">
      <c r="A24" s="99"/>
      <c r="B24" s="85"/>
      <c r="C24" s="3" t="s">
        <v>32</v>
      </c>
      <c r="D24" s="4">
        <v>0.5</v>
      </c>
      <c r="E24" s="62">
        <f t="shared" si="5"/>
        <v>7384</v>
      </c>
      <c r="F24" s="4">
        <f t="shared" si="4"/>
        <v>1846</v>
      </c>
      <c r="G24" s="4">
        <f t="shared" si="1"/>
        <v>1384.5</v>
      </c>
      <c r="H24" s="4">
        <f t="shared" si="6"/>
        <v>369.2</v>
      </c>
      <c r="I24" s="4">
        <v>0</v>
      </c>
      <c r="J24" s="4">
        <v>0</v>
      </c>
      <c r="K24" s="4">
        <f t="shared" si="2"/>
        <v>5491.85</v>
      </c>
      <c r="L24" s="12"/>
    </row>
    <row r="25" spans="1:12" ht="16.5" customHeight="1">
      <c r="A25" s="99"/>
      <c r="B25" s="85"/>
      <c r="C25" s="3" t="s">
        <v>242</v>
      </c>
      <c r="D25" s="4">
        <v>1</v>
      </c>
      <c r="E25" s="62">
        <f>5300*1.04</f>
        <v>5512</v>
      </c>
      <c r="F25" s="4">
        <v>0</v>
      </c>
      <c r="G25" s="4">
        <f t="shared" si="1"/>
        <v>826.8</v>
      </c>
      <c r="H25" s="4">
        <f t="shared" si="6"/>
        <v>220.48000000000002</v>
      </c>
      <c r="I25" s="4">
        <v>0</v>
      </c>
      <c r="J25" s="4">
        <v>0</v>
      </c>
      <c r="K25" s="4">
        <f t="shared" si="2"/>
        <v>6559.2800000000007</v>
      </c>
      <c r="L25" s="12"/>
    </row>
    <row r="26" spans="1:12">
      <c r="A26" s="96" t="s">
        <v>180</v>
      </c>
      <c r="B26" s="82"/>
      <c r="C26" s="20" t="s">
        <v>9</v>
      </c>
      <c r="D26" s="4">
        <v>0.5</v>
      </c>
      <c r="E26" s="62">
        <f t="shared" ref="E26:E32" si="7">10200*1.04</f>
        <v>10608</v>
      </c>
      <c r="F26" s="4">
        <f t="shared" ref="F26:F36" si="8">E26*25%</f>
        <v>2652</v>
      </c>
      <c r="G26" s="4">
        <f t="shared" si="1"/>
        <v>1989</v>
      </c>
      <c r="H26" s="4">
        <v>0</v>
      </c>
      <c r="I26" s="4">
        <v>0</v>
      </c>
      <c r="J26" s="4">
        <v>0</v>
      </c>
      <c r="K26" s="4">
        <f t="shared" si="2"/>
        <v>7624.5</v>
      </c>
      <c r="L26" s="12"/>
    </row>
    <row r="27" spans="1:12">
      <c r="A27" s="95"/>
      <c r="B27" s="95"/>
      <c r="C27" s="3" t="s">
        <v>62</v>
      </c>
      <c r="D27" s="4">
        <v>1</v>
      </c>
      <c r="E27" s="62">
        <f t="shared" si="7"/>
        <v>10608</v>
      </c>
      <c r="F27" s="4">
        <f t="shared" si="8"/>
        <v>2652</v>
      </c>
      <c r="G27" s="4">
        <f t="shared" si="1"/>
        <v>1989</v>
      </c>
      <c r="H27" s="4">
        <f t="shared" si="6"/>
        <v>530.4</v>
      </c>
      <c r="I27" s="4">
        <v>0</v>
      </c>
      <c r="J27" s="4">
        <v>0</v>
      </c>
      <c r="K27" s="4">
        <f t="shared" si="2"/>
        <v>15779.4</v>
      </c>
      <c r="L27" s="12"/>
    </row>
    <row r="28" spans="1:12">
      <c r="A28" s="95"/>
      <c r="B28" s="95"/>
      <c r="C28" s="3" t="s">
        <v>56</v>
      </c>
      <c r="D28" s="4">
        <v>0.25</v>
      </c>
      <c r="E28" s="62">
        <f t="shared" si="7"/>
        <v>10608</v>
      </c>
      <c r="F28" s="4">
        <f t="shared" si="8"/>
        <v>2652</v>
      </c>
      <c r="G28" s="4">
        <f t="shared" si="1"/>
        <v>1989</v>
      </c>
      <c r="H28" s="4">
        <v>0</v>
      </c>
      <c r="I28" s="4">
        <v>0</v>
      </c>
      <c r="J28" s="4">
        <v>0</v>
      </c>
      <c r="K28" s="4">
        <f t="shared" si="2"/>
        <v>3812.25</v>
      </c>
      <c r="L28" s="12"/>
    </row>
    <row r="29" spans="1:12">
      <c r="A29" s="95"/>
      <c r="B29" s="95"/>
      <c r="C29" s="3" t="s">
        <v>222</v>
      </c>
      <c r="D29" s="4">
        <v>0.25</v>
      </c>
      <c r="E29" s="62">
        <f t="shared" si="7"/>
        <v>10608</v>
      </c>
      <c r="F29" s="4">
        <f t="shared" si="8"/>
        <v>2652</v>
      </c>
      <c r="G29" s="4">
        <f t="shared" si="1"/>
        <v>1989</v>
      </c>
      <c r="H29" s="4">
        <f t="shared" si="6"/>
        <v>530.4</v>
      </c>
      <c r="I29" s="4">
        <v>0</v>
      </c>
      <c r="J29" s="4">
        <v>0</v>
      </c>
      <c r="K29" s="4">
        <f t="shared" si="2"/>
        <v>3944.85</v>
      </c>
      <c r="L29" s="12"/>
    </row>
    <row r="30" spans="1:12">
      <c r="A30" s="95"/>
      <c r="B30" s="95"/>
      <c r="C30" s="3" t="s">
        <v>59</v>
      </c>
      <c r="D30" s="4">
        <v>0.25</v>
      </c>
      <c r="E30" s="62">
        <f t="shared" si="7"/>
        <v>10608</v>
      </c>
      <c r="F30" s="4">
        <f t="shared" si="8"/>
        <v>2652</v>
      </c>
      <c r="G30" s="4">
        <f t="shared" si="1"/>
        <v>1989</v>
      </c>
      <c r="H30" s="4">
        <v>0</v>
      </c>
      <c r="I30" s="4">
        <v>0</v>
      </c>
      <c r="J30" s="4">
        <v>0</v>
      </c>
      <c r="K30" s="4">
        <f t="shared" si="2"/>
        <v>3812.25</v>
      </c>
      <c r="L30" s="12"/>
    </row>
    <row r="31" spans="1:12">
      <c r="A31" s="95"/>
      <c r="B31" s="95"/>
      <c r="C31" s="3" t="s">
        <v>20</v>
      </c>
      <c r="D31" s="4">
        <v>0.5</v>
      </c>
      <c r="E31" s="62">
        <f t="shared" si="7"/>
        <v>10608</v>
      </c>
      <c r="F31" s="4">
        <f t="shared" si="8"/>
        <v>2652</v>
      </c>
      <c r="G31" s="4">
        <f t="shared" si="1"/>
        <v>1989</v>
      </c>
      <c r="H31" s="4">
        <f t="shared" si="6"/>
        <v>530.4</v>
      </c>
      <c r="I31" s="4">
        <v>0</v>
      </c>
      <c r="J31" s="4">
        <v>0</v>
      </c>
      <c r="K31" s="4">
        <f t="shared" si="2"/>
        <v>7889.7</v>
      </c>
      <c r="L31" s="12"/>
    </row>
    <row r="32" spans="1:12">
      <c r="A32" s="95"/>
      <c r="B32" s="95"/>
      <c r="C32" s="3" t="s">
        <v>51</v>
      </c>
      <c r="D32" s="4">
        <v>0.5</v>
      </c>
      <c r="E32" s="62">
        <f t="shared" si="7"/>
        <v>10608</v>
      </c>
      <c r="F32" s="4">
        <f t="shared" si="8"/>
        <v>2652</v>
      </c>
      <c r="G32" s="4">
        <f t="shared" si="1"/>
        <v>1989</v>
      </c>
      <c r="H32" s="4">
        <f t="shared" si="6"/>
        <v>530.4</v>
      </c>
      <c r="I32" s="4">
        <v>0</v>
      </c>
      <c r="J32" s="4">
        <v>0</v>
      </c>
      <c r="K32" s="4">
        <f t="shared" si="2"/>
        <v>7889.7</v>
      </c>
      <c r="L32" s="12"/>
    </row>
    <row r="33" spans="1:12">
      <c r="A33" s="95"/>
      <c r="B33" s="95"/>
      <c r="C33" s="3" t="s">
        <v>19</v>
      </c>
      <c r="D33" s="4">
        <v>2</v>
      </c>
      <c r="E33" s="62">
        <f t="shared" ref="E33:E35" si="9">7100*1.04</f>
        <v>7384</v>
      </c>
      <c r="F33" s="4">
        <f t="shared" si="8"/>
        <v>1846</v>
      </c>
      <c r="G33" s="4">
        <f t="shared" si="1"/>
        <v>1384.5</v>
      </c>
      <c r="H33" s="4">
        <v>0</v>
      </c>
      <c r="I33" s="4">
        <v>0</v>
      </c>
      <c r="J33" s="4">
        <v>0</v>
      </c>
      <c r="K33" s="4">
        <f t="shared" si="2"/>
        <v>21229</v>
      </c>
      <c r="L33" s="12"/>
    </row>
    <row r="34" spans="1:12">
      <c r="A34" s="95"/>
      <c r="B34" s="95"/>
      <c r="C34" s="3" t="s">
        <v>67</v>
      </c>
      <c r="D34" s="4">
        <v>0.5</v>
      </c>
      <c r="E34" s="62">
        <f t="shared" si="9"/>
        <v>7384</v>
      </c>
      <c r="F34" s="4">
        <f t="shared" si="8"/>
        <v>1846</v>
      </c>
      <c r="G34" s="4">
        <f t="shared" si="1"/>
        <v>1384.5</v>
      </c>
      <c r="H34" s="4">
        <v>0</v>
      </c>
      <c r="I34" s="4">
        <v>0</v>
      </c>
      <c r="J34" s="4">
        <v>0</v>
      </c>
      <c r="K34" s="4">
        <f t="shared" si="2"/>
        <v>5307.25</v>
      </c>
      <c r="L34" s="12"/>
    </row>
    <row r="35" spans="1:12">
      <c r="A35" s="95"/>
      <c r="B35" s="95"/>
      <c r="C35" s="3" t="s">
        <v>24</v>
      </c>
      <c r="D35" s="4">
        <v>0.5</v>
      </c>
      <c r="E35" s="62">
        <f t="shared" si="9"/>
        <v>7384</v>
      </c>
      <c r="F35" s="4">
        <f t="shared" si="8"/>
        <v>1846</v>
      </c>
      <c r="G35" s="4">
        <f t="shared" si="1"/>
        <v>1384.5</v>
      </c>
      <c r="H35" s="4">
        <f t="shared" ref="H35:H36" si="10">(E35+F35)*4%</f>
        <v>369.2</v>
      </c>
      <c r="I35" s="4">
        <v>0</v>
      </c>
      <c r="J35" s="4">
        <v>0</v>
      </c>
      <c r="K35" s="4">
        <f t="shared" si="2"/>
        <v>5491.85</v>
      </c>
      <c r="L35" s="4"/>
    </row>
    <row r="36" spans="1:12">
      <c r="A36" s="95"/>
      <c r="B36" s="95"/>
      <c r="C36" s="3" t="s">
        <v>49</v>
      </c>
      <c r="D36" s="4">
        <v>0.5</v>
      </c>
      <c r="E36" s="62">
        <f>7600*1.04</f>
        <v>7904</v>
      </c>
      <c r="F36" s="4">
        <f t="shared" si="8"/>
        <v>1976</v>
      </c>
      <c r="G36" s="4">
        <f t="shared" si="1"/>
        <v>1482</v>
      </c>
      <c r="H36" s="4">
        <f t="shared" si="10"/>
        <v>395.2</v>
      </c>
      <c r="I36" s="4">
        <v>0</v>
      </c>
      <c r="J36" s="4">
        <v>0</v>
      </c>
      <c r="K36" s="4">
        <f t="shared" si="2"/>
        <v>5878.6</v>
      </c>
      <c r="L36" s="4"/>
    </row>
    <row r="37" spans="1:12" ht="33.75">
      <c r="A37" s="92"/>
      <c r="B37" s="92"/>
      <c r="C37" s="24" t="s">
        <v>184</v>
      </c>
      <c r="D37" s="4">
        <v>0.5</v>
      </c>
      <c r="E37" s="62">
        <f>5650*1.04</f>
        <v>5876</v>
      </c>
      <c r="F37" s="4">
        <v>0</v>
      </c>
      <c r="G37" s="4">
        <f t="shared" si="1"/>
        <v>881.4</v>
      </c>
      <c r="H37" s="4">
        <v>0</v>
      </c>
      <c r="I37" s="4">
        <v>0</v>
      </c>
      <c r="J37" s="4">
        <v>0</v>
      </c>
      <c r="K37" s="4">
        <f t="shared" si="2"/>
        <v>3378.7</v>
      </c>
      <c r="L37" s="4"/>
    </row>
    <row r="38" spans="1:12">
      <c r="A38" s="14"/>
      <c r="B38" s="15"/>
      <c r="C38" s="16" t="s">
        <v>143</v>
      </c>
      <c r="D38" s="5">
        <f t="shared" ref="D38:K38" si="11">SUM(D17:D37)</f>
        <v>17.25</v>
      </c>
      <c r="E38" s="63">
        <f t="shared" si="11"/>
        <v>180637.6</v>
      </c>
      <c r="F38" s="5">
        <f t="shared" si="11"/>
        <v>42312.4</v>
      </c>
      <c r="G38" s="5">
        <f t="shared" si="11"/>
        <v>33442.5</v>
      </c>
      <c r="H38" s="5">
        <f t="shared" si="11"/>
        <v>4744.4800000000005</v>
      </c>
      <c r="I38" s="5">
        <f t="shared" si="11"/>
        <v>0</v>
      </c>
      <c r="J38" s="5">
        <f t="shared" si="11"/>
        <v>0</v>
      </c>
      <c r="K38" s="5">
        <f t="shared" si="11"/>
        <v>202168.98000000007</v>
      </c>
      <c r="L38" s="19"/>
    </row>
    <row r="41" spans="1:12">
      <c r="A41" t="s">
        <v>175</v>
      </c>
      <c r="D41" t="s">
        <v>218</v>
      </c>
    </row>
    <row r="43" spans="1:12">
      <c r="A43" t="s">
        <v>11</v>
      </c>
      <c r="D43" t="s">
        <v>233</v>
      </c>
    </row>
    <row r="44" spans="1:12" ht="18" customHeight="1">
      <c r="A44" s="97" t="s">
        <v>231</v>
      </c>
      <c r="B44" s="97"/>
      <c r="C44" s="97"/>
      <c r="D44" s="97" t="s">
        <v>232</v>
      </c>
      <c r="E44" s="97"/>
    </row>
    <row r="46" spans="1:12">
      <c r="D46" s="13"/>
      <c r="E46" s="13"/>
      <c r="F46" s="13"/>
      <c r="G46" s="13"/>
      <c r="H46" s="13"/>
      <c r="I46" s="13"/>
      <c r="J46" s="13"/>
      <c r="K46" s="13"/>
    </row>
    <row r="47" spans="1:12">
      <c r="D47" s="13"/>
      <c r="E47" s="13"/>
      <c r="F47" s="13"/>
      <c r="G47" s="13"/>
      <c r="H47" s="13"/>
      <c r="I47" s="13"/>
      <c r="J47" s="13"/>
      <c r="K47" s="13"/>
    </row>
    <row r="48" spans="1:12">
      <c r="D48" s="13"/>
      <c r="E48" s="13"/>
      <c r="F48" s="13"/>
      <c r="G48" s="13"/>
      <c r="H48" s="13"/>
      <c r="I48" s="13"/>
      <c r="J48" s="13"/>
      <c r="K48" s="13"/>
    </row>
    <row r="49" spans="4:11">
      <c r="D49" s="13"/>
      <c r="E49" s="13"/>
      <c r="F49" s="13"/>
      <c r="G49" s="13"/>
      <c r="H49" s="13"/>
      <c r="I49" s="13"/>
      <c r="J49" s="13"/>
      <c r="K49" s="13"/>
    </row>
    <row r="50" spans="4:11">
      <c r="D50" s="13"/>
      <c r="E50" s="13"/>
      <c r="F50" s="13"/>
      <c r="G50" s="13"/>
      <c r="H50" s="13"/>
      <c r="I50" s="13"/>
      <c r="J50" s="13"/>
      <c r="K50" s="13"/>
    </row>
  </sheetData>
  <mergeCells count="27">
    <mergeCell ref="I4:K4"/>
    <mergeCell ref="I1:K1"/>
    <mergeCell ref="A2:E2"/>
    <mergeCell ref="I2:K2"/>
    <mergeCell ref="A3:E3"/>
    <mergeCell ref="I3:K3"/>
    <mergeCell ref="I6:J6"/>
    <mergeCell ref="I7:J7"/>
    <mergeCell ref="G10:H10"/>
    <mergeCell ref="B11:C11"/>
    <mergeCell ref="A14:B14"/>
    <mergeCell ref="C14:C15"/>
    <mergeCell ref="D14:D15"/>
    <mergeCell ref="E14:E15"/>
    <mergeCell ref="F14:J14"/>
    <mergeCell ref="K14:K15"/>
    <mergeCell ref="L14:L15"/>
    <mergeCell ref="A17:A18"/>
    <mergeCell ref="B17:B18"/>
    <mergeCell ref="A21:A25"/>
    <mergeCell ref="B21:B25"/>
    <mergeCell ref="A26:A37"/>
    <mergeCell ref="B26:B37"/>
    <mergeCell ref="A44:C44"/>
    <mergeCell ref="D44:E44"/>
    <mergeCell ref="A19:A20"/>
    <mergeCell ref="B19:B20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60"/>
  <sheetViews>
    <sheetView tabSelected="1" topLeftCell="A40" workbookViewId="0">
      <selection activeCell="A47" sqref="A47:Q64"/>
    </sheetView>
  </sheetViews>
  <sheetFormatPr defaultRowHeight="15"/>
  <cols>
    <col min="1" max="1" width="15.7109375" customWidth="1"/>
    <col min="2" max="2" width="4" customWidth="1"/>
    <col min="3" max="3" width="28.5703125" customWidth="1"/>
    <col min="4" max="4" width="8" customWidth="1"/>
    <col min="5" max="5" width="11.42578125" customWidth="1"/>
    <col min="6" max="7" width="10.5703125" customWidth="1"/>
    <col min="8" max="8" width="10.140625" customWidth="1"/>
    <col min="9" max="9" width="7.5703125" customWidth="1"/>
    <col min="10" max="10" width="7.7109375" customWidth="1"/>
    <col min="11" max="11" width="10.140625" customWidth="1"/>
    <col min="12" max="12" width="7.42578125" customWidth="1"/>
  </cols>
  <sheetData>
    <row r="1" spans="1:12" ht="18.75">
      <c r="A1" s="25" t="s">
        <v>220</v>
      </c>
      <c r="B1" s="27"/>
      <c r="C1" s="27"/>
      <c r="D1" s="28"/>
      <c r="I1" s="73" t="s">
        <v>132</v>
      </c>
      <c r="J1" s="73"/>
      <c r="K1" s="73"/>
    </row>
    <row r="2" spans="1:12" ht="18.75">
      <c r="A2" s="74" t="s">
        <v>166</v>
      </c>
      <c r="B2" s="74"/>
      <c r="C2" s="74"/>
      <c r="D2" s="74"/>
      <c r="E2" s="74"/>
      <c r="I2" s="73" t="s">
        <v>133</v>
      </c>
      <c r="J2" s="73"/>
      <c r="K2" s="73"/>
    </row>
    <row r="3" spans="1:12" ht="18.75">
      <c r="A3" s="75" t="s">
        <v>167</v>
      </c>
      <c r="B3" s="75"/>
      <c r="C3" s="75"/>
      <c r="D3" s="75"/>
      <c r="E3" s="75"/>
      <c r="I3" s="73" t="s">
        <v>134</v>
      </c>
      <c r="J3" s="73"/>
      <c r="K3" s="73"/>
    </row>
    <row r="4" spans="1:12">
      <c r="I4" s="73" t="s">
        <v>135</v>
      </c>
      <c r="J4" s="73"/>
      <c r="K4" s="73"/>
    </row>
    <row r="5" spans="1:12">
      <c r="I5" s="50"/>
      <c r="J5" s="50"/>
      <c r="K5" s="50"/>
    </row>
    <row r="6" spans="1:12">
      <c r="I6" s="76" t="s">
        <v>137</v>
      </c>
      <c r="J6" s="77"/>
      <c r="K6" s="1" t="s">
        <v>114</v>
      </c>
    </row>
    <row r="7" spans="1:12">
      <c r="I7" s="76" t="s">
        <v>138</v>
      </c>
      <c r="J7" s="77"/>
      <c r="K7" s="7" t="s">
        <v>136</v>
      </c>
    </row>
    <row r="8" spans="1:12">
      <c r="K8" s="6"/>
    </row>
    <row r="9" spans="1:12">
      <c r="K9" s="6"/>
    </row>
    <row r="10" spans="1:12" ht="23.25">
      <c r="A10" s="8" t="s">
        <v>141</v>
      </c>
      <c r="B10" s="8"/>
      <c r="G10" s="78" t="s">
        <v>142</v>
      </c>
      <c r="H10" s="78"/>
    </row>
    <row r="11" spans="1:12" ht="36">
      <c r="A11" s="10"/>
      <c r="B11" s="67" t="s">
        <v>252</v>
      </c>
      <c r="C11" s="68"/>
      <c r="D11" s="51" t="s">
        <v>139</v>
      </c>
      <c r="E11" s="9" t="s">
        <v>140</v>
      </c>
      <c r="G11" s="15" t="s">
        <v>254</v>
      </c>
      <c r="H11" s="15"/>
      <c r="I11" s="15"/>
      <c r="J11" s="15"/>
    </row>
    <row r="12" spans="1:12">
      <c r="D12" s="17" t="s">
        <v>253</v>
      </c>
      <c r="E12" s="18">
        <v>43080</v>
      </c>
      <c r="G12" s="15" t="s">
        <v>246</v>
      </c>
      <c r="H12" s="15"/>
      <c r="I12" s="15"/>
      <c r="J12" s="15"/>
    </row>
    <row r="13" spans="1:12" ht="15" customHeight="1">
      <c r="C13" s="11"/>
      <c r="D13" s="11"/>
      <c r="E13" s="11"/>
      <c r="F13" s="11"/>
      <c r="G13" s="11"/>
      <c r="H13" s="11"/>
      <c r="I13" s="11"/>
      <c r="J13" s="11"/>
      <c r="K13" s="11"/>
    </row>
    <row r="14" spans="1:12" ht="26.25" customHeight="1">
      <c r="A14" s="69" t="s">
        <v>112</v>
      </c>
      <c r="B14" s="69"/>
      <c r="C14" s="70" t="s">
        <v>115</v>
      </c>
      <c r="D14" s="70" t="s">
        <v>116</v>
      </c>
      <c r="E14" s="70" t="s">
        <v>117</v>
      </c>
      <c r="F14" s="72" t="s">
        <v>123</v>
      </c>
      <c r="G14" s="72"/>
      <c r="H14" s="72"/>
      <c r="I14" s="72"/>
      <c r="J14" s="72"/>
      <c r="K14" s="70" t="s">
        <v>124</v>
      </c>
      <c r="L14" s="69" t="s">
        <v>125</v>
      </c>
    </row>
    <row r="15" spans="1:12" ht="45">
      <c r="A15" s="51" t="s">
        <v>113</v>
      </c>
      <c r="B15" s="51" t="s">
        <v>114</v>
      </c>
      <c r="C15" s="71"/>
      <c r="D15" s="71"/>
      <c r="E15" s="71"/>
      <c r="F15" s="52" t="s">
        <v>119</v>
      </c>
      <c r="G15" s="52" t="s">
        <v>118</v>
      </c>
      <c r="H15" s="52" t="s">
        <v>120</v>
      </c>
      <c r="I15" s="52" t="s">
        <v>121</v>
      </c>
      <c r="J15" s="52" t="s">
        <v>122</v>
      </c>
      <c r="K15" s="71"/>
      <c r="L15" s="69"/>
    </row>
    <row r="16" spans="1:12">
      <c r="A16" s="1">
        <v>1</v>
      </c>
      <c r="B16" s="1">
        <v>2</v>
      </c>
      <c r="C16" s="1">
        <v>3</v>
      </c>
      <c r="D16" s="1">
        <v>4</v>
      </c>
      <c r="E16" s="1">
        <v>5</v>
      </c>
      <c r="F16" s="2">
        <v>6</v>
      </c>
      <c r="G16" s="1">
        <v>7</v>
      </c>
      <c r="H16" s="1">
        <v>8</v>
      </c>
      <c r="I16" s="1">
        <v>9</v>
      </c>
      <c r="J16" s="1">
        <v>10</v>
      </c>
      <c r="K16" s="1">
        <v>11</v>
      </c>
      <c r="L16" s="1">
        <v>12</v>
      </c>
    </row>
    <row r="17" spans="1:14">
      <c r="A17" s="1" t="s">
        <v>176</v>
      </c>
      <c r="B17" s="1"/>
      <c r="C17" s="29" t="s">
        <v>177</v>
      </c>
      <c r="D17" s="32">
        <v>1</v>
      </c>
      <c r="E17" s="64">
        <f>8040*1.04</f>
        <v>8361.6</v>
      </c>
      <c r="F17" s="59">
        <f t="shared" ref="F17:F19" si="0">E17*25%</f>
        <v>2090.4</v>
      </c>
      <c r="G17" s="33">
        <f>(E17+F17)*15%</f>
        <v>1567.8</v>
      </c>
      <c r="H17" s="59">
        <v>0</v>
      </c>
      <c r="I17" s="59">
        <v>0</v>
      </c>
      <c r="J17" s="32">
        <v>0</v>
      </c>
      <c r="K17" s="30">
        <f>(E17+F17+G17+H17+I17+J17)*D17</f>
        <v>12019.8</v>
      </c>
      <c r="L17" s="31"/>
    </row>
    <row r="18" spans="1:14">
      <c r="A18" s="99" t="s">
        <v>33</v>
      </c>
      <c r="B18" s="85"/>
      <c r="C18" s="3" t="s">
        <v>5</v>
      </c>
      <c r="D18" s="32">
        <v>0.5</v>
      </c>
      <c r="E18" s="65">
        <f>10200*1.04</f>
        <v>10608</v>
      </c>
      <c r="F18" s="32">
        <f t="shared" si="0"/>
        <v>2652</v>
      </c>
      <c r="G18" s="33">
        <f t="shared" ref="G18:G37" si="1">(E18+F18)*15%</f>
        <v>1989</v>
      </c>
      <c r="H18" s="32">
        <f t="shared" ref="H18:H22" si="2">(E18+F18)*4%</f>
        <v>530.4</v>
      </c>
      <c r="I18" s="32">
        <v>0</v>
      </c>
      <c r="J18" s="32">
        <v>0</v>
      </c>
      <c r="K18" s="30">
        <f t="shared" ref="K18:K37" si="3">(E18+F18+G18+H18+I18+J18)*D18</f>
        <v>7889.7</v>
      </c>
      <c r="L18" s="35"/>
    </row>
    <row r="19" spans="1:14">
      <c r="A19" s="99"/>
      <c r="B19" s="85"/>
      <c r="C19" s="3" t="s">
        <v>131</v>
      </c>
      <c r="D19" s="32">
        <v>1</v>
      </c>
      <c r="E19" s="65">
        <f>7100*1.04</f>
        <v>7384</v>
      </c>
      <c r="F19" s="32">
        <f t="shared" si="0"/>
        <v>1846</v>
      </c>
      <c r="G19" s="33">
        <f t="shared" si="1"/>
        <v>1384.5</v>
      </c>
      <c r="H19" s="32">
        <f t="shared" si="2"/>
        <v>369.2</v>
      </c>
      <c r="I19" s="32">
        <v>0</v>
      </c>
      <c r="J19" s="32">
        <v>0</v>
      </c>
      <c r="K19" s="30">
        <f t="shared" si="3"/>
        <v>10983.7</v>
      </c>
      <c r="L19" s="35"/>
    </row>
    <row r="20" spans="1:14">
      <c r="A20" s="99"/>
      <c r="B20" s="85"/>
      <c r="C20" s="3" t="s">
        <v>1</v>
      </c>
      <c r="D20" s="32">
        <v>0.25</v>
      </c>
      <c r="E20" s="65">
        <f>5300*1.04</f>
        <v>5512</v>
      </c>
      <c r="F20" s="32">
        <v>0</v>
      </c>
      <c r="G20" s="33">
        <f t="shared" si="1"/>
        <v>826.8</v>
      </c>
      <c r="H20" s="32">
        <f t="shared" si="2"/>
        <v>220.48000000000002</v>
      </c>
      <c r="I20" s="32">
        <v>0</v>
      </c>
      <c r="J20" s="32">
        <v>0</v>
      </c>
      <c r="K20" s="30">
        <f t="shared" si="3"/>
        <v>1639.8200000000002</v>
      </c>
      <c r="L20" s="35"/>
    </row>
    <row r="21" spans="1:14">
      <c r="A21" s="99" t="s">
        <v>43</v>
      </c>
      <c r="B21" s="81"/>
      <c r="C21" s="3" t="s">
        <v>17</v>
      </c>
      <c r="D21" s="32">
        <v>0.25</v>
      </c>
      <c r="E21" s="65">
        <f>10200*1.04</f>
        <v>10608</v>
      </c>
      <c r="F21" s="32">
        <f t="shared" ref="F21:F26" si="4">E21*25%</f>
        <v>2652</v>
      </c>
      <c r="G21" s="33">
        <f t="shared" si="1"/>
        <v>1989</v>
      </c>
      <c r="H21" s="32">
        <f t="shared" si="2"/>
        <v>530.4</v>
      </c>
      <c r="I21" s="32">
        <v>0</v>
      </c>
      <c r="J21" s="32">
        <v>0</v>
      </c>
      <c r="K21" s="30">
        <f t="shared" si="3"/>
        <v>3944.85</v>
      </c>
      <c r="L21" s="35"/>
    </row>
    <row r="22" spans="1:14">
      <c r="A22" s="99"/>
      <c r="B22" s="81"/>
      <c r="C22" s="3" t="s">
        <v>19</v>
      </c>
      <c r="D22" s="32">
        <v>0.25</v>
      </c>
      <c r="E22" s="65">
        <f>7100*1.04</f>
        <v>7384</v>
      </c>
      <c r="F22" s="32">
        <f t="shared" si="4"/>
        <v>1846</v>
      </c>
      <c r="G22" s="33">
        <f t="shared" si="1"/>
        <v>1384.5</v>
      </c>
      <c r="H22" s="32">
        <f t="shared" si="2"/>
        <v>369.2</v>
      </c>
      <c r="I22" s="32">
        <v>0</v>
      </c>
      <c r="J22" s="32">
        <v>0</v>
      </c>
      <c r="K22" s="30">
        <f t="shared" si="3"/>
        <v>2745.9250000000002</v>
      </c>
      <c r="L22" s="32"/>
    </row>
    <row r="23" spans="1:14">
      <c r="A23" s="79" t="s">
        <v>55</v>
      </c>
      <c r="B23" s="82"/>
      <c r="C23" s="3" t="s">
        <v>26</v>
      </c>
      <c r="D23" s="32">
        <v>0.5</v>
      </c>
      <c r="E23" s="65">
        <f>10200*1.04</f>
        <v>10608</v>
      </c>
      <c r="F23" s="32">
        <f t="shared" si="4"/>
        <v>2652</v>
      </c>
      <c r="G23" s="33">
        <f t="shared" si="1"/>
        <v>1989</v>
      </c>
      <c r="H23" s="32">
        <f>(E23+F23)*4%</f>
        <v>530.4</v>
      </c>
      <c r="I23" s="32">
        <v>0</v>
      </c>
      <c r="J23" s="32">
        <v>0</v>
      </c>
      <c r="K23" s="30">
        <f t="shared" si="3"/>
        <v>7889.7</v>
      </c>
      <c r="L23" s="35"/>
    </row>
    <row r="24" spans="1:14">
      <c r="A24" s="86"/>
      <c r="B24" s="90"/>
      <c r="C24" s="3" t="s">
        <v>6</v>
      </c>
      <c r="D24" s="32">
        <v>0.5</v>
      </c>
      <c r="E24" s="65">
        <f>7100*1.04</f>
        <v>7384</v>
      </c>
      <c r="F24" s="32">
        <f t="shared" si="4"/>
        <v>1846</v>
      </c>
      <c r="G24" s="33">
        <f t="shared" si="1"/>
        <v>1384.5</v>
      </c>
      <c r="H24" s="32">
        <f t="shared" ref="H24:H27" si="5">(E24+F24)*4%</f>
        <v>369.2</v>
      </c>
      <c r="I24" s="32">
        <v>0</v>
      </c>
      <c r="J24" s="32">
        <v>0</v>
      </c>
      <c r="K24" s="30">
        <f t="shared" si="3"/>
        <v>5491.85</v>
      </c>
      <c r="L24" s="35"/>
    </row>
    <row r="25" spans="1:14">
      <c r="A25" s="96" t="s">
        <v>61</v>
      </c>
      <c r="B25" s="82"/>
      <c r="C25" s="3" t="s">
        <v>60</v>
      </c>
      <c r="D25" s="32">
        <v>1</v>
      </c>
      <c r="E25" s="65">
        <f>10200*1.04</f>
        <v>10608</v>
      </c>
      <c r="F25" s="32">
        <f t="shared" si="4"/>
        <v>2652</v>
      </c>
      <c r="G25" s="33">
        <f t="shared" si="1"/>
        <v>1989</v>
      </c>
      <c r="H25" s="32">
        <f t="shared" si="5"/>
        <v>530.4</v>
      </c>
      <c r="I25" s="32">
        <v>0</v>
      </c>
      <c r="J25" s="32">
        <v>0</v>
      </c>
      <c r="K25" s="30">
        <f t="shared" si="3"/>
        <v>15779.4</v>
      </c>
      <c r="L25" s="35"/>
    </row>
    <row r="26" spans="1:14">
      <c r="A26" s="100"/>
      <c r="B26" s="90"/>
      <c r="C26" s="3" t="s">
        <v>6</v>
      </c>
      <c r="D26" s="32">
        <v>1</v>
      </c>
      <c r="E26" s="65">
        <f>7100*1.04</f>
        <v>7384</v>
      </c>
      <c r="F26" s="32">
        <f t="shared" si="4"/>
        <v>1846</v>
      </c>
      <c r="G26" s="33">
        <f t="shared" si="1"/>
        <v>1384.5</v>
      </c>
      <c r="H26" s="32">
        <f t="shared" si="5"/>
        <v>369.2</v>
      </c>
      <c r="I26" s="32">
        <v>0</v>
      </c>
      <c r="J26" s="32">
        <v>0</v>
      </c>
      <c r="K26" s="30">
        <f t="shared" si="3"/>
        <v>10983.7</v>
      </c>
      <c r="L26" s="35"/>
    </row>
    <row r="27" spans="1:14">
      <c r="A27" s="92"/>
      <c r="B27" s="92"/>
      <c r="C27" s="3" t="s">
        <v>1</v>
      </c>
      <c r="D27" s="32">
        <v>0.75</v>
      </c>
      <c r="E27" s="65">
        <f>5300*1.04</f>
        <v>5512</v>
      </c>
      <c r="F27" s="32">
        <v>0</v>
      </c>
      <c r="G27" s="33">
        <f t="shared" si="1"/>
        <v>826.8</v>
      </c>
      <c r="H27" s="32">
        <f t="shared" si="5"/>
        <v>220.48000000000002</v>
      </c>
      <c r="I27" s="32">
        <v>0</v>
      </c>
      <c r="J27" s="32">
        <v>0</v>
      </c>
      <c r="K27" s="30">
        <f t="shared" si="3"/>
        <v>4919.4600000000009</v>
      </c>
      <c r="L27" s="35"/>
    </row>
    <row r="28" spans="1:14">
      <c r="A28" s="99" t="s">
        <v>72</v>
      </c>
      <c r="B28" s="85"/>
      <c r="C28" s="3" t="s">
        <v>71</v>
      </c>
      <c r="D28" s="32">
        <v>1.5</v>
      </c>
      <c r="E28" s="65">
        <f>10200*1.04</f>
        <v>10608</v>
      </c>
      <c r="F28" s="32">
        <f t="shared" ref="F28:F29" si="6">E28*25%</f>
        <v>2652</v>
      </c>
      <c r="G28" s="33">
        <f t="shared" si="1"/>
        <v>1989</v>
      </c>
      <c r="H28" s="32">
        <f>(E28+F28)*15%</f>
        <v>1989</v>
      </c>
      <c r="I28" s="32">
        <v>0</v>
      </c>
      <c r="J28" s="32">
        <v>0</v>
      </c>
      <c r="K28" s="30">
        <f t="shared" si="3"/>
        <v>25857</v>
      </c>
      <c r="L28" s="35"/>
    </row>
    <row r="29" spans="1:14">
      <c r="A29" s="99"/>
      <c r="B29" s="85"/>
      <c r="C29" s="3" t="s">
        <v>19</v>
      </c>
      <c r="D29" s="32">
        <v>2</v>
      </c>
      <c r="E29" s="65">
        <f>7100*1.04</f>
        <v>7384</v>
      </c>
      <c r="F29" s="32">
        <f t="shared" si="6"/>
        <v>1846</v>
      </c>
      <c r="G29" s="33">
        <f t="shared" si="1"/>
        <v>1384.5</v>
      </c>
      <c r="H29" s="32">
        <f>(E29+F29)*15%</f>
        <v>1384.5</v>
      </c>
      <c r="I29" s="32">
        <v>0</v>
      </c>
      <c r="J29" s="32">
        <v>0</v>
      </c>
      <c r="K29" s="30">
        <f t="shared" si="3"/>
        <v>23998</v>
      </c>
      <c r="L29" s="35"/>
    </row>
    <row r="30" spans="1:14">
      <c r="A30" s="99"/>
      <c r="B30" s="85"/>
      <c r="C30" s="3" t="s">
        <v>1</v>
      </c>
      <c r="D30" s="32">
        <v>0.5</v>
      </c>
      <c r="E30" s="65">
        <f>5300*1.04</f>
        <v>5512</v>
      </c>
      <c r="F30" s="32">
        <v>0</v>
      </c>
      <c r="G30" s="33">
        <f t="shared" si="1"/>
        <v>826.8</v>
      </c>
      <c r="H30" s="32">
        <f>(E30+F30)*15%</f>
        <v>826.8</v>
      </c>
      <c r="I30" s="32">
        <v>0</v>
      </c>
      <c r="J30" s="32">
        <v>0</v>
      </c>
      <c r="K30" s="30">
        <f t="shared" si="3"/>
        <v>3582.8</v>
      </c>
      <c r="L30" s="35"/>
    </row>
    <row r="31" spans="1:14" ht="23.25">
      <c r="A31" s="99" t="s">
        <v>162</v>
      </c>
      <c r="B31" s="85"/>
      <c r="C31" s="3" t="s">
        <v>79</v>
      </c>
      <c r="D31" s="32">
        <v>0.5</v>
      </c>
      <c r="E31" s="65">
        <f>11625*1.04</f>
        <v>12090</v>
      </c>
      <c r="F31" s="32">
        <f>E31*25%</f>
        <v>3022.5</v>
      </c>
      <c r="G31" s="33">
        <f t="shared" si="1"/>
        <v>2266.875</v>
      </c>
      <c r="H31" s="32">
        <v>0</v>
      </c>
      <c r="I31" s="32">
        <v>0</v>
      </c>
      <c r="J31" s="32">
        <v>0</v>
      </c>
      <c r="K31" s="30">
        <f t="shared" si="3"/>
        <v>8689.6875</v>
      </c>
      <c r="L31" s="35"/>
      <c r="M31" s="53"/>
      <c r="N31" s="53"/>
    </row>
    <row r="32" spans="1:14">
      <c r="A32" s="99"/>
      <c r="B32" s="85"/>
      <c r="C32" s="3" t="s">
        <v>27</v>
      </c>
      <c r="D32" s="32">
        <v>0.75</v>
      </c>
      <c r="E32" s="65">
        <f>7800*1.04</f>
        <v>8112</v>
      </c>
      <c r="F32" s="32">
        <f t="shared" ref="F32:F34" si="7">E32*25%</f>
        <v>2028</v>
      </c>
      <c r="G32" s="33">
        <f t="shared" si="1"/>
        <v>1521</v>
      </c>
      <c r="H32" s="32">
        <v>0</v>
      </c>
      <c r="I32" s="32">
        <v>0</v>
      </c>
      <c r="J32" s="32">
        <v>0</v>
      </c>
      <c r="K32" s="30">
        <f t="shared" si="3"/>
        <v>8745.75</v>
      </c>
      <c r="L32" s="35"/>
      <c r="M32" s="53"/>
      <c r="N32" s="53"/>
    </row>
    <row r="33" spans="1:15">
      <c r="A33" s="99"/>
      <c r="B33" s="85"/>
      <c r="C33" s="3" t="s">
        <v>13</v>
      </c>
      <c r="D33" s="32">
        <v>4.25</v>
      </c>
      <c r="E33" s="65">
        <f>7400*1.04</f>
        <v>7696</v>
      </c>
      <c r="F33" s="32">
        <f t="shared" si="7"/>
        <v>1924</v>
      </c>
      <c r="G33" s="33">
        <f t="shared" si="1"/>
        <v>1443</v>
      </c>
      <c r="H33" s="32">
        <f t="shared" ref="H33" si="8">(E33+F33)*4%</f>
        <v>384.8</v>
      </c>
      <c r="I33" s="32">
        <v>0</v>
      </c>
      <c r="J33" s="32">
        <v>0</v>
      </c>
      <c r="K33" s="30">
        <f t="shared" si="3"/>
        <v>48653.149999999994</v>
      </c>
      <c r="L33" s="35"/>
      <c r="M33" s="53"/>
      <c r="N33" s="53"/>
    </row>
    <row r="34" spans="1:15">
      <c r="A34" s="99"/>
      <c r="B34" s="85"/>
      <c r="C34" s="3" t="s">
        <v>69</v>
      </c>
      <c r="D34" s="32">
        <v>0.5</v>
      </c>
      <c r="E34" s="65">
        <f>6300*1.04</f>
        <v>6552</v>
      </c>
      <c r="F34" s="32">
        <f t="shared" si="7"/>
        <v>1638</v>
      </c>
      <c r="G34" s="33">
        <f t="shared" si="1"/>
        <v>1228.5</v>
      </c>
      <c r="H34" s="32">
        <v>0</v>
      </c>
      <c r="I34" s="32">
        <v>0</v>
      </c>
      <c r="J34" s="32">
        <v>0</v>
      </c>
      <c r="K34" s="30">
        <f t="shared" si="3"/>
        <v>4709.25</v>
      </c>
      <c r="L34" s="35"/>
      <c r="M34" s="54"/>
      <c r="N34" s="55"/>
    </row>
    <row r="35" spans="1:15">
      <c r="A35" s="99"/>
      <c r="B35" s="85"/>
      <c r="C35" s="3" t="s">
        <v>81</v>
      </c>
      <c r="D35" s="32">
        <v>0.75</v>
      </c>
      <c r="E35" s="65">
        <f t="shared" ref="E35:E37" si="9">5300*1.04</f>
        <v>5512</v>
      </c>
      <c r="F35" s="32">
        <v>0</v>
      </c>
      <c r="G35" s="33">
        <f t="shared" si="1"/>
        <v>826.8</v>
      </c>
      <c r="H35" s="32">
        <v>0</v>
      </c>
      <c r="I35" s="32">
        <v>0</v>
      </c>
      <c r="J35" s="32">
        <v>0</v>
      </c>
      <c r="K35" s="30">
        <f t="shared" si="3"/>
        <v>4754.1000000000004</v>
      </c>
      <c r="L35" s="35"/>
      <c r="M35" s="54"/>
      <c r="N35" s="55"/>
    </row>
    <row r="36" spans="1:15">
      <c r="A36" s="99"/>
      <c r="B36" s="85"/>
      <c r="C36" s="3" t="s">
        <v>163</v>
      </c>
      <c r="D36" s="32">
        <v>1.25</v>
      </c>
      <c r="E36" s="65">
        <f t="shared" si="9"/>
        <v>5512</v>
      </c>
      <c r="F36" s="32">
        <v>0</v>
      </c>
      <c r="G36" s="33">
        <f t="shared" si="1"/>
        <v>826.8</v>
      </c>
      <c r="H36" s="32">
        <v>0</v>
      </c>
      <c r="I36" s="32">
        <v>0</v>
      </c>
      <c r="J36" s="32">
        <v>0</v>
      </c>
      <c r="K36" s="30">
        <f t="shared" si="3"/>
        <v>7923.5</v>
      </c>
      <c r="L36" s="35"/>
      <c r="M36" s="54"/>
      <c r="N36" s="55"/>
    </row>
    <row r="37" spans="1:15">
      <c r="A37" s="99"/>
      <c r="B37" s="85"/>
      <c r="C37" s="46" t="s">
        <v>23</v>
      </c>
      <c r="D37" s="32">
        <v>6</v>
      </c>
      <c r="E37" s="65">
        <f t="shared" si="9"/>
        <v>5512</v>
      </c>
      <c r="F37" s="32">
        <v>0</v>
      </c>
      <c r="G37" s="33">
        <f t="shared" si="1"/>
        <v>826.8</v>
      </c>
      <c r="H37" s="32">
        <f t="shared" ref="H37" si="10">(E37+F37)*4%</f>
        <v>220.48000000000002</v>
      </c>
      <c r="I37" s="32">
        <v>0</v>
      </c>
      <c r="J37" s="32">
        <v>0</v>
      </c>
      <c r="K37" s="30">
        <f t="shared" si="3"/>
        <v>39355.680000000008</v>
      </c>
      <c r="L37" s="35"/>
      <c r="M37" s="54"/>
      <c r="N37" s="55"/>
    </row>
    <row r="38" spans="1:15">
      <c r="A38" s="14"/>
      <c r="B38" s="15"/>
      <c r="C38" s="16" t="s">
        <v>143</v>
      </c>
      <c r="D38" s="5">
        <f>SUM(D17:D37)</f>
        <v>25</v>
      </c>
      <c r="E38" s="66">
        <f>SUM(E17:E37)</f>
        <v>165843.6</v>
      </c>
      <c r="F38" s="5">
        <f>SUM(F17:F37)</f>
        <v>33192.9</v>
      </c>
      <c r="G38" s="34">
        <f>SUM(G17:G37)</f>
        <v>29855.474999999999</v>
      </c>
      <c r="H38" s="5">
        <f>SUM(H18:H37)</f>
        <v>8844.9399999999987</v>
      </c>
      <c r="I38" s="5">
        <f>SUM(I17:I37)</f>
        <v>0</v>
      </c>
      <c r="J38" s="5">
        <f>SUM(J17:J37)</f>
        <v>0</v>
      </c>
      <c r="K38" s="5">
        <f>SUM(K17:K37)</f>
        <v>260556.82250000001</v>
      </c>
      <c r="L38" s="19"/>
      <c r="M38" s="13"/>
      <c r="N38" s="13"/>
    </row>
    <row r="41" spans="1:15">
      <c r="A41" t="s">
        <v>175</v>
      </c>
      <c r="D41" t="s">
        <v>218</v>
      </c>
    </row>
    <row r="44" spans="1:15">
      <c r="A44" t="s">
        <v>11</v>
      </c>
      <c r="D44" t="s">
        <v>233</v>
      </c>
    </row>
    <row r="45" spans="1:15">
      <c r="A45" s="97" t="s">
        <v>231</v>
      </c>
      <c r="B45" s="97"/>
      <c r="C45" s="97"/>
      <c r="D45" s="97" t="s">
        <v>232</v>
      </c>
      <c r="E45" s="97"/>
    </row>
    <row r="46" spans="1:15">
      <c r="M46" t="s">
        <v>247</v>
      </c>
      <c r="O46" t="s">
        <v>248</v>
      </c>
    </row>
    <row r="47" spans="1:15">
      <c r="D47" s="13"/>
      <c r="E47" s="13"/>
      <c r="F47" s="13"/>
      <c r="G47" s="13"/>
      <c r="H47" s="13"/>
      <c r="I47" s="13"/>
      <c r="J47" s="13"/>
      <c r="K47" s="56"/>
      <c r="L47" s="13"/>
      <c r="M47" s="13"/>
      <c r="N47" s="13"/>
      <c r="O47" s="13"/>
    </row>
    <row r="48" spans="1:15">
      <c r="D48" s="13"/>
      <c r="E48" s="13"/>
      <c r="F48" s="13"/>
      <c r="G48" s="13"/>
      <c r="H48" s="13"/>
      <c r="I48" s="13"/>
      <c r="J48" s="13"/>
      <c r="K48" s="13"/>
      <c r="M48" s="13"/>
      <c r="N48" s="13"/>
      <c r="O48" s="13"/>
    </row>
    <row r="49" spans="4:15">
      <c r="D49" s="13"/>
      <c r="E49" s="13"/>
      <c r="F49" s="13"/>
      <c r="G49" s="13"/>
      <c r="H49" s="13"/>
      <c r="I49" s="13"/>
      <c r="J49" s="13"/>
      <c r="K49" s="13"/>
      <c r="M49" s="13"/>
      <c r="N49" s="13"/>
    </row>
    <row r="50" spans="4:15">
      <c r="D50" s="13"/>
      <c r="E50" s="13"/>
      <c r="F50" s="13"/>
      <c r="G50" s="13"/>
      <c r="H50" s="13"/>
      <c r="I50" s="13"/>
      <c r="J50" s="13"/>
      <c r="K50" s="13"/>
    </row>
    <row r="51" spans="4:15" ht="14.25" customHeight="1">
      <c r="D51" s="36"/>
      <c r="E51" s="36"/>
      <c r="F51" s="36"/>
      <c r="G51" s="36"/>
      <c r="H51" s="36"/>
      <c r="I51" s="36"/>
      <c r="J51" s="36"/>
      <c r="K51" s="57"/>
      <c r="L51" s="26"/>
      <c r="M51" s="36"/>
      <c r="N51" s="36"/>
      <c r="O51" s="36"/>
    </row>
    <row r="52" spans="4:15" ht="7.5" customHeight="1">
      <c r="D52" s="13"/>
      <c r="E52" s="13"/>
      <c r="F52" s="13"/>
      <c r="G52" s="13"/>
      <c r="H52" s="13"/>
      <c r="I52" s="13"/>
      <c r="J52" s="13"/>
      <c r="K52" s="56"/>
      <c r="M52" s="13"/>
      <c r="N52" s="13"/>
    </row>
    <row r="53" spans="4:15" ht="14.25" customHeight="1">
      <c r="D53" s="13"/>
      <c r="E53" s="13"/>
      <c r="F53" s="13"/>
      <c r="G53" s="13"/>
      <c r="H53" s="13"/>
      <c r="I53" s="13"/>
      <c r="J53" s="13"/>
      <c r="K53" s="57"/>
      <c r="M53" s="13"/>
      <c r="N53" s="13"/>
      <c r="O53" s="13"/>
    </row>
    <row r="54" spans="4:15" ht="18.75" customHeight="1">
      <c r="D54" s="13"/>
      <c r="E54" s="13"/>
      <c r="F54" s="13"/>
      <c r="G54" s="13"/>
      <c r="H54" s="13"/>
      <c r="I54" s="13"/>
      <c r="J54" s="13"/>
      <c r="K54" s="56"/>
      <c r="M54" s="13"/>
    </row>
    <row r="55" spans="4:15">
      <c r="D55" s="13"/>
      <c r="E55" s="13"/>
      <c r="F55" s="13"/>
      <c r="G55" s="13"/>
      <c r="H55" s="13"/>
      <c r="I55" s="13"/>
      <c r="J55" s="13"/>
      <c r="K55" s="56"/>
      <c r="M55" s="13"/>
    </row>
    <row r="56" spans="4:15">
      <c r="D56" s="13"/>
      <c r="E56" s="13"/>
      <c r="F56" s="13"/>
      <c r="G56" s="13"/>
      <c r="H56" s="13"/>
      <c r="I56" s="13"/>
      <c r="J56" s="13"/>
      <c r="K56" s="56"/>
      <c r="M56" s="13"/>
    </row>
    <row r="57" spans="4:15">
      <c r="D57" s="13"/>
      <c r="E57" s="13"/>
      <c r="F57" s="13"/>
      <c r="G57" s="13"/>
      <c r="H57" s="13"/>
      <c r="I57" s="13"/>
      <c r="J57" s="13"/>
      <c r="K57" s="56"/>
      <c r="M57" s="13"/>
    </row>
    <row r="58" spans="4:15">
      <c r="D58" s="13"/>
      <c r="E58" s="13"/>
      <c r="F58" s="13"/>
      <c r="G58" s="13"/>
      <c r="H58" s="13"/>
      <c r="I58" s="13"/>
      <c r="J58" s="13"/>
      <c r="K58" s="56"/>
    </row>
    <row r="59" spans="4:15" ht="6.75" customHeight="1">
      <c r="K59" s="58"/>
    </row>
    <row r="60" spans="4:15">
      <c r="K60" s="57"/>
      <c r="M60" s="13"/>
    </row>
  </sheetData>
  <mergeCells count="31">
    <mergeCell ref="I4:K4"/>
    <mergeCell ref="I1:K1"/>
    <mergeCell ref="A2:E2"/>
    <mergeCell ref="I2:K2"/>
    <mergeCell ref="A3:E3"/>
    <mergeCell ref="I3:K3"/>
    <mergeCell ref="I6:J6"/>
    <mergeCell ref="I7:J7"/>
    <mergeCell ref="G10:H10"/>
    <mergeCell ref="B11:C11"/>
    <mergeCell ref="A14:B14"/>
    <mergeCell ref="C14:C15"/>
    <mergeCell ref="D14:D15"/>
    <mergeCell ref="E14:E15"/>
    <mergeCell ref="F14:J14"/>
    <mergeCell ref="K14:K15"/>
    <mergeCell ref="L14:L15"/>
    <mergeCell ref="A18:A20"/>
    <mergeCell ref="B18:B20"/>
    <mergeCell ref="A21:A22"/>
    <mergeCell ref="B21:B22"/>
    <mergeCell ref="A31:A37"/>
    <mergeCell ref="B31:B37"/>
    <mergeCell ref="A45:C45"/>
    <mergeCell ref="D45:E45"/>
    <mergeCell ref="A23:A24"/>
    <mergeCell ref="B23:B24"/>
    <mergeCell ref="A25:A27"/>
    <mergeCell ref="B25:B27"/>
    <mergeCell ref="A28:A30"/>
    <mergeCell ref="B28:B30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2017 омс</vt:lpstr>
      <vt:lpstr>2017 внебюджет</vt:lpstr>
      <vt:lpstr>2017 ГЗ</vt:lpstr>
    </vt:vector>
  </TitlesOfParts>
  <Company>CRB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</dc:creator>
  <cp:lastModifiedBy>Ol'ga</cp:lastModifiedBy>
  <cp:lastPrinted>2018-02-07T09:20:10Z</cp:lastPrinted>
  <dcterms:created xsi:type="dcterms:W3CDTF">2009-08-10T07:28:09Z</dcterms:created>
  <dcterms:modified xsi:type="dcterms:W3CDTF">2018-04-16T04:36:33Z</dcterms:modified>
</cp:coreProperties>
</file>